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24000" windowHeight="9600" tabRatio="599" firstSheet="6" activeTab="6"/>
  </bookViews>
  <sheets>
    <sheet name="Pres" sheetId="42" r:id="rId1"/>
    <sheet name="Pres WI 1" sheetId="45" r:id="rId2"/>
    <sheet name="Pres WI 2" sheetId="47" r:id="rId3"/>
    <sheet name="Pres WI  3" sheetId="41" r:id="rId4"/>
    <sheet name="Pres WI 4" sheetId="44" r:id="rId5"/>
    <sheet name="US Sen - Sup Ct" sheetId="40" r:id="rId6"/>
    <sheet name="Amend - Stats" sheetId="27" r:id="rId7"/>
    <sheet name="Leg 23 " sheetId="19" r:id="rId8"/>
    <sheet name="Leg 24" sheetId="46" r:id="rId9"/>
    <sheet name="Leg 25" sheetId="31" r:id="rId10"/>
    <sheet name="Co Comm - Magistrate" sheetId="24" r:id="rId11"/>
    <sheet name="CSI Trustees" sheetId="34" r:id="rId12"/>
    <sheet name="Spec Questions" sheetId="43" r:id="rId13"/>
  </sheets>
  <definedNames>
    <definedName name="_xlnm.Print_Titles" localSheetId="6">'Amend - Stats'!$A:$A,'Amend - Stats'!$1:$6</definedName>
    <definedName name="_xlnm.Print_Titles" localSheetId="10">'Co Comm - Magistrate'!$A:$A,'Co Comm - Magistrate'!$1:$6</definedName>
    <definedName name="_xlnm.Print_Titles" localSheetId="11">'CSI Trustees'!$1:$6</definedName>
    <definedName name="_xlnm.Print_Titles" localSheetId="0">Pres!$1:$6</definedName>
    <definedName name="_xlnm.Print_Titles" localSheetId="3">'Pres WI  3'!$1:$6</definedName>
    <definedName name="_xlnm.Print_Titles" localSheetId="1">'Pres WI 1'!$1:$6</definedName>
    <definedName name="_xlnm.Print_Titles" localSheetId="2">'Pres WI 2'!$1:$6</definedName>
    <definedName name="_xlnm.Print_Titles" localSheetId="4">'Pres WI 4'!$1:$6</definedName>
    <definedName name="_xlnm.Print_Titles" localSheetId="5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G10" i="43" l="1"/>
  <c r="G9" i="43"/>
  <c r="G8" i="43"/>
  <c r="G7" i="43"/>
  <c r="E25" i="43" l="1"/>
  <c r="E24" i="43"/>
  <c r="E23" i="43"/>
  <c r="E22" i="43"/>
  <c r="E21" i="43"/>
  <c r="E20" i="43"/>
  <c r="E9" i="43"/>
  <c r="E8" i="43"/>
  <c r="E7" i="43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F26" i="43" l="1"/>
  <c r="H26" i="43" s="1"/>
  <c r="H54" i="40" l="1"/>
  <c r="I54" i="40"/>
  <c r="J54" i="47"/>
  <c r="I54" i="47"/>
  <c r="H54" i="47"/>
  <c r="G54" i="47"/>
  <c r="F54" i="47"/>
  <c r="E54" i="47"/>
  <c r="D54" i="47"/>
  <c r="C54" i="47"/>
  <c r="B54" i="47"/>
  <c r="G31" i="46" l="1"/>
  <c r="F31" i="46"/>
  <c r="E31" i="46"/>
  <c r="D31" i="46"/>
  <c r="C31" i="46"/>
  <c r="B31" i="46"/>
  <c r="H54" i="44" l="1"/>
  <c r="J54" i="44"/>
  <c r="I54" i="44"/>
  <c r="G54" i="44"/>
  <c r="F54" i="44"/>
  <c r="E54" i="44"/>
  <c r="D54" i="44"/>
  <c r="C54" i="44"/>
  <c r="B54" i="44"/>
  <c r="K54" i="45"/>
  <c r="J54" i="45"/>
  <c r="I54" i="45"/>
  <c r="H54" i="45"/>
  <c r="G54" i="45"/>
  <c r="F54" i="45"/>
  <c r="E54" i="45"/>
  <c r="D54" i="45"/>
  <c r="C54" i="45"/>
  <c r="B54" i="45"/>
  <c r="G54" i="41"/>
  <c r="F25" i="43" l="1"/>
  <c r="H25" i="43" s="1"/>
  <c r="F24" i="43"/>
  <c r="H24" i="43" s="1"/>
  <c r="F23" i="43"/>
  <c r="H23" i="43" s="1"/>
  <c r="F22" i="43"/>
  <c r="H22" i="43" s="1"/>
  <c r="G29" i="43"/>
  <c r="E29" i="43"/>
  <c r="D29" i="43"/>
  <c r="C29" i="43"/>
  <c r="B29" i="43"/>
  <c r="F21" i="43"/>
  <c r="H21" i="43" s="1"/>
  <c r="F20" i="43"/>
  <c r="H20" i="43" s="1"/>
  <c r="I54" i="24"/>
  <c r="H54" i="24"/>
  <c r="F29" i="43" l="1"/>
  <c r="H29" i="43" s="1"/>
  <c r="G11" i="43" l="1"/>
  <c r="E11" i="43"/>
  <c r="D11" i="43"/>
  <c r="C11" i="43"/>
  <c r="B11" i="43"/>
  <c r="F9" i="43"/>
  <c r="H9" i="43" s="1"/>
  <c r="F8" i="43"/>
  <c r="H8" i="43" s="1"/>
  <c r="F7" i="43"/>
  <c r="H7" i="43" s="1"/>
  <c r="G54" i="24"/>
  <c r="F54" i="24"/>
  <c r="E54" i="24"/>
  <c r="D54" i="24"/>
  <c r="C54" i="24"/>
  <c r="B54" i="24"/>
  <c r="E24" i="31"/>
  <c r="D24" i="31"/>
  <c r="C24" i="31"/>
  <c r="B24" i="31"/>
  <c r="G13" i="19"/>
  <c r="F13" i="19"/>
  <c r="E13" i="19"/>
  <c r="D13" i="19"/>
  <c r="C13" i="19"/>
  <c r="B13" i="19"/>
  <c r="G54" i="27"/>
  <c r="F11" i="43" l="1"/>
  <c r="H11" i="43" s="1"/>
  <c r="C54" i="27" l="1"/>
  <c r="B54" i="27"/>
  <c r="G54" i="40"/>
  <c r="F54" i="40"/>
  <c r="E54" i="40"/>
  <c r="D54" i="40"/>
  <c r="C54" i="40"/>
  <c r="B54" i="40"/>
  <c r="J54" i="41"/>
  <c r="I54" i="41"/>
  <c r="H54" i="41"/>
  <c r="F54" i="41"/>
  <c r="E54" i="41"/>
  <c r="D54" i="41"/>
  <c r="C54" i="41"/>
  <c r="B54" i="41"/>
  <c r="I54" i="42"/>
  <c r="H54" i="42"/>
  <c r="G54" i="42"/>
  <c r="F54" i="42"/>
  <c r="E54" i="42"/>
  <c r="D54" i="42"/>
  <c r="C54" i="42"/>
  <c r="B54" i="42"/>
  <c r="E54" i="27" l="1"/>
  <c r="D54" i="27"/>
  <c r="F50" i="27"/>
  <c r="H50" i="27" s="1"/>
  <c r="F49" i="27"/>
  <c r="H49" i="27" s="1"/>
  <c r="F48" i="27"/>
  <c r="H48" i="27" s="1"/>
  <c r="F47" i="27"/>
  <c r="H47" i="27" s="1"/>
  <c r="F46" i="27"/>
  <c r="H46" i="27" s="1"/>
  <c r="F45" i="27"/>
  <c r="H45" i="27" s="1"/>
  <c r="F44" i="27"/>
  <c r="H44" i="27" s="1"/>
  <c r="F43" i="27"/>
  <c r="H43" i="27" s="1"/>
  <c r="F42" i="27"/>
  <c r="H42" i="27" s="1"/>
  <c r="F41" i="27"/>
  <c r="H41" i="27" s="1"/>
  <c r="F40" i="27"/>
  <c r="H40" i="27" s="1"/>
  <c r="F39" i="27"/>
  <c r="H39" i="27" s="1"/>
  <c r="F38" i="27"/>
  <c r="H38" i="27" s="1"/>
  <c r="F37" i="27"/>
  <c r="H37" i="27" s="1"/>
  <c r="F36" i="27"/>
  <c r="H36" i="27" s="1"/>
  <c r="F35" i="27"/>
  <c r="H35" i="27" s="1"/>
  <c r="F34" i="27"/>
  <c r="H34" i="27" s="1"/>
  <c r="F33" i="27"/>
  <c r="H33" i="27" s="1"/>
  <c r="F32" i="27"/>
  <c r="H32" i="27" s="1"/>
  <c r="F31" i="27"/>
  <c r="H31" i="27" s="1"/>
  <c r="F30" i="27"/>
  <c r="H30" i="27" s="1"/>
  <c r="F29" i="27"/>
  <c r="H29" i="27" s="1"/>
  <c r="F28" i="27"/>
  <c r="H28" i="27" s="1"/>
  <c r="F27" i="27"/>
  <c r="H27" i="27" s="1"/>
  <c r="F26" i="27"/>
  <c r="H26" i="27" s="1"/>
  <c r="F25" i="27"/>
  <c r="H25" i="27" s="1"/>
  <c r="F24" i="27"/>
  <c r="H24" i="27" s="1"/>
  <c r="F23" i="27"/>
  <c r="H23" i="27" s="1"/>
  <c r="F22" i="27"/>
  <c r="H22" i="27" s="1"/>
  <c r="F21" i="27"/>
  <c r="H21" i="27" s="1"/>
  <c r="F20" i="27"/>
  <c r="H20" i="27" s="1"/>
  <c r="F19" i="27"/>
  <c r="H19" i="27" s="1"/>
  <c r="F18" i="27"/>
  <c r="H18" i="27" s="1"/>
  <c r="F17" i="27"/>
  <c r="H17" i="27" s="1"/>
  <c r="F16" i="27"/>
  <c r="H16" i="27" s="1"/>
  <c r="F15" i="27"/>
  <c r="H15" i="27" s="1"/>
  <c r="F14" i="27"/>
  <c r="H14" i="27" s="1"/>
  <c r="F13" i="27"/>
  <c r="H13" i="27" s="1"/>
  <c r="F12" i="27"/>
  <c r="H12" i="27" s="1"/>
  <c r="F11" i="27"/>
  <c r="H11" i="27" s="1"/>
  <c r="F10" i="27"/>
  <c r="H10" i="27" s="1"/>
  <c r="F9" i="27"/>
  <c r="H9" i="27" s="1"/>
  <c r="F8" i="27"/>
  <c r="H8" i="27" s="1"/>
  <c r="F7" i="27"/>
  <c r="H7" i="27" s="1"/>
  <c r="F54" i="27" l="1"/>
  <c r="H54" i="27" s="1"/>
  <c r="C54" i="34" l="1"/>
  <c r="B54" i="34"/>
  <c r="E54" i="34" l="1"/>
  <c r="D54" i="34"/>
</calcChain>
</file>

<file path=xl/sharedStrings.xml><?xml version="1.0" encoding="utf-8"?>
<sst xmlns="http://schemas.openxmlformats.org/spreadsheetml/2006/main" count="718" uniqueCount="188">
  <si>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</si>
  <si>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</si>
  <si>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</si>
  <si>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</si>
  <si>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</si>
  <si>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</si>
  <si>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</si>
  <si>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</si>
  <si>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</si>
  <si>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</si>
  <si>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</si>
  <si>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</si>
  <si>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</si>
  <si>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</si>
  <si>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</si>
  <si>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</si>
  <si>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</si>
  <si>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</si>
  <si>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</si>
  <si>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</si>
  <si>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</si>
  <si>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</si>
  <si>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</si>
  <si>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</si>
  <si>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</si>
  <si>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</si>
  <si>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</si>
  <si>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</si>
  <si>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</si>
  <si>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</si>
  <si>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</si>
  <si>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</si>
  <si>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</si>
  <si>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</si>
  <si>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</si>
  <si>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Buhl 1</t>
  </si>
  <si>
    <t>Buhl 2</t>
  </si>
  <si>
    <t>Buhl 3</t>
  </si>
  <si>
    <t>Buhl 4</t>
  </si>
  <si>
    <t>Buhl 5</t>
  </si>
  <si>
    <t>Castleford</t>
  </si>
  <si>
    <t>Deep Creek</t>
  </si>
  <si>
    <t>Filer 1</t>
  </si>
  <si>
    <t>Filer 2</t>
  </si>
  <si>
    <t>Filer 3</t>
  </si>
  <si>
    <t>Hansen</t>
  </si>
  <si>
    <t>Hollister</t>
  </si>
  <si>
    <t>Kimberly 1</t>
  </si>
  <si>
    <t>Kimberly 2</t>
  </si>
  <si>
    <t>Kimberly 3</t>
  </si>
  <si>
    <t>Kimberly 4</t>
  </si>
  <si>
    <t>Maroa</t>
  </si>
  <si>
    <t>Murtaugh</t>
  </si>
  <si>
    <t>Twin Falls 1</t>
  </si>
  <si>
    <t>Twin Falls 2</t>
  </si>
  <si>
    <t>Twin Falls 3</t>
  </si>
  <si>
    <t>Twin Falls 4</t>
  </si>
  <si>
    <t>Twin Falls 5</t>
  </si>
  <si>
    <t>Twin Falls 6</t>
  </si>
  <si>
    <t>Twin Falls 7</t>
  </si>
  <si>
    <t>Twin Falls 8</t>
  </si>
  <si>
    <t>Twin Falls 9</t>
  </si>
  <si>
    <t>Twin Falls 10</t>
  </si>
  <si>
    <t>Twin Falls 11</t>
  </si>
  <si>
    <t>Twin Falls 12</t>
  </si>
  <si>
    <t>Twin Falls 13</t>
  </si>
  <si>
    <t>Twin Falls 14</t>
  </si>
  <si>
    <t>Twin Falls 15</t>
  </si>
  <si>
    <t>Twin Falls 16</t>
  </si>
  <si>
    <t>Twin Falls 17</t>
  </si>
  <si>
    <t>Twin Falls 18</t>
  </si>
  <si>
    <t>Twin Falls 19</t>
  </si>
  <si>
    <t>Twin Falls 20</t>
  </si>
  <si>
    <t>Twin Falls 21</t>
  </si>
  <si>
    <t>Twin Falls 22</t>
  </si>
  <si>
    <t>Twin Falls 23</t>
  </si>
  <si>
    <t>Twin Falls 24</t>
  </si>
  <si>
    <t>Twin Falls 25</t>
  </si>
  <si>
    <t>Twin Falls 26</t>
  </si>
  <si>
    <t>LEGISLATIVE DIST 23</t>
  </si>
  <si>
    <t>LEGISLATIVE DIST 24</t>
  </si>
  <si>
    <t>LEGISLATIVE DIST 25</t>
  </si>
  <si>
    <t xml:space="preserve">Twin Falls 24 </t>
  </si>
  <si>
    <t>Bert Brackett</t>
  </si>
  <si>
    <t>Mary Ann Richards</t>
  </si>
  <si>
    <t>Christy Zito</t>
  </si>
  <si>
    <t>Megan C. Blanksma</t>
  </si>
  <si>
    <t>Deborah Silver</t>
  </si>
  <si>
    <t>Lee Heider</t>
  </si>
  <si>
    <t>Dale Varney</t>
  </si>
  <si>
    <t>Lance Clow</t>
  </si>
  <si>
    <t>Catherine Talkington</t>
  </si>
  <si>
    <t>Stephen Hartgen</t>
  </si>
  <si>
    <t>Scott F. McClure</t>
  </si>
  <si>
    <t>Jim Patrick</t>
  </si>
  <si>
    <t>Maxine T Bell</t>
  </si>
  <si>
    <t>Clark Kauffman</t>
  </si>
  <si>
    <t>Don Hall</t>
  </si>
  <si>
    <t>Jill Skeem</t>
  </si>
  <si>
    <t>Jack Johnson</t>
  </si>
  <si>
    <t>Tom Carter</t>
  </si>
  <si>
    <t>Grant Loebs</t>
  </si>
  <si>
    <t>Anthony Tomkins</t>
  </si>
  <si>
    <t>Jennifer Martinez</t>
  </si>
  <si>
    <t>Mike Simpson</t>
  </si>
  <si>
    <t>DISTRICT 2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</si>
  <si>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</si>
  <si>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</si>
  <si>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</si>
  <si>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</si>
  <si>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</si>
  <si>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</si>
  <si>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</si>
  <si>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</si>
  <si>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</si>
  <si>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</si>
  <si>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</si>
  <si>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</si>
  <si>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William K. (Bill) Chisholm</t>
  </si>
  <si>
    <t>Christopher Jenkins</t>
  </si>
  <si>
    <t>CONSTITUTIONAL</t>
  </si>
  <si>
    <t xml:space="preserve"> AMENDMENT</t>
  </si>
  <si>
    <t>YES</t>
  </si>
  <si>
    <t>NO</t>
  </si>
  <si>
    <t>Tony Bohrn</t>
  </si>
  <si>
    <t>Absentee 24</t>
  </si>
  <si>
    <t>Absentee 25</t>
  </si>
  <si>
    <t>Absentee 23</t>
  </si>
  <si>
    <t>Zone 2</t>
  </si>
  <si>
    <t>Zone 3</t>
  </si>
  <si>
    <t>Zone 4</t>
  </si>
  <si>
    <t>Rick Martin</t>
  </si>
  <si>
    <t>Laird Stone</t>
  </si>
  <si>
    <t>Jack Nelsen</t>
  </si>
  <si>
    <t>Jan Mittleider</t>
  </si>
  <si>
    <t>MAGISTRATE</t>
  </si>
  <si>
    <t>JUDGE RETENTION</t>
  </si>
  <si>
    <t>IN FAVOR OF</t>
  </si>
  <si>
    <t>AGAINST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</si>
  <si>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</si>
  <si>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</si>
  <si>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</si>
  <si>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</si>
  <si>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</si>
  <si>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</si>
  <si>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</si>
  <si>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</si>
  <si>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</si>
  <si>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</si>
  <si>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</si>
  <si>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</si>
  <si>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</si>
  <si>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</si>
  <si>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</si>
  <si>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</si>
  <si>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</si>
  <si>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</si>
  <si>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</si>
  <si>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</si>
  <si>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</si>
  <si>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</si>
  <si>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</si>
  <si>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</si>
  <si>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</si>
  <si>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</si>
  <si>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</si>
  <si>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</si>
  <si>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</si>
  <si>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</si>
  <si>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</si>
  <si>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</si>
  <si>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</si>
  <si>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</si>
  <si>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</si>
  <si>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</si>
  <si>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Roger B.</t>
  </si>
  <si>
    <t>Harris</t>
  </si>
  <si>
    <t>HJR 5</t>
  </si>
  <si>
    <t>Theodis Brown Sr.</t>
  </si>
  <si>
    <t>COLLEGE OF SOUTHERN IDAHO</t>
  </si>
  <si>
    <t>TRUSTEE</t>
  </si>
  <si>
    <t>CITY OF FILER</t>
  </si>
  <si>
    <t>SPECIAL</t>
  </si>
  <si>
    <t>REVENUE BOND</t>
  </si>
  <si>
    <t>ROCK CREEK</t>
  </si>
  <si>
    <t>RURAL FIRE</t>
  </si>
  <si>
    <t>PROTECTION</t>
  </si>
  <si>
    <t>DISTRICT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</si>
</sst>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3" xfId="0" applyNumberFormat="1" applyFont="1" applyBorder="1" applyAlignment="1" applyProtection="1">
      <alignment horizontal="center"/>
    </xf>
    <xf numFmtId="3" fontId="2" fillId="0" borderId="27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0" fontId="4" fillId="0" borderId="2" xfId="0" applyNumberFormat="1" applyFont="1" applyBorder="1" applyAlignment="1" applyProtection="1">
      <alignment horizontal="center"/>
    </xf>
    <xf numFmtId="10" fontId="4" fillId="0" borderId="24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 vertical="center" textRotation="90"/>
    </xf>
    <xf numFmtId="0" fontId="3" fillId="0" borderId="17" xfId="0" applyFont="1" applyFill="1" applyBorder="1" applyAlignment="1" applyProtection="1"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16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0" fontId="0" fillId="0" borderId="0" xfId="0" applyBorder="1"/>
    <xf numFmtId="3" fontId="2" fillId="0" borderId="28" xfId="0" applyNumberFormat="1" applyFont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49" fontId="2" fillId="0" borderId="17" xfId="0" applyNumberFormat="1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left"/>
    </xf>
    <xf numFmtId="49" fontId="2" fillId="0" borderId="27" xfId="0" applyNumberFormat="1" applyFont="1" applyBorder="1" applyAlignment="1" applyProtection="1">
      <alignment horizontal="left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3" fillId="2" borderId="12" xfId="0" applyNumberFormat="1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164" fontId="2" fillId="0" borderId="33" xfId="0" applyNumberFormat="1" applyFont="1" applyFill="1" applyBorder="1" applyAlignment="1" applyProtection="1">
      <alignment horizontal="center"/>
    </xf>
    <xf numFmtId="164" fontId="2" fillId="0" borderId="32" xfId="0" applyNumberFormat="1" applyFont="1" applyFill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left"/>
    </xf>
    <xf numFmtId="3" fontId="2" fillId="0" borderId="7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/>
    <xf numFmtId="3" fontId="2" fillId="2" borderId="8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9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32" xfId="0" applyNumberFormat="1" applyFont="1" applyFill="1" applyBorder="1" applyAlignment="1" applyProtection="1"/>
    <xf numFmtId="3" fontId="2" fillId="0" borderId="32" xfId="0" applyNumberFormat="1" applyFont="1" applyBorder="1" applyAlignment="1" applyProtection="1">
      <alignment horizontal="center"/>
    </xf>
    <xf numFmtId="0" fontId="3" fillId="0" borderId="4" xfId="0" applyFont="1" applyFill="1" applyBorder="1" applyAlignment="1" applyProtection="1"/>
    <xf numFmtId="0" fontId="2" fillId="0" borderId="18" xfId="0" applyFont="1" applyFill="1" applyBorder="1" applyAlignment="1" applyProtection="1">
      <alignment horizontal="center" vertical="center" textRotation="90" wrapText="1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2" borderId="35" xfId="0" applyNumberFormat="1" applyFont="1" applyFill="1" applyBorder="1" applyAlignment="1" applyProtection="1"/>
    <xf numFmtId="3" fontId="2" fillId="0" borderId="36" xfId="0" applyNumberFormat="1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48" xfId="0" applyNumberFormat="1" applyFont="1" applyFill="1" applyBorder="1" applyAlignment="1" applyProtection="1">
      <alignment horizontal="center"/>
      <protection locked="0"/>
    </xf>
    <xf numFmtId="0" fontId="2" fillId="0" borderId="19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0" fontId="2" fillId="0" borderId="21" xfId="0" applyNumberFormat="1" applyFont="1" applyBorder="1" applyAlignment="1" applyProtection="1">
      <alignment horizontal="center"/>
      <protection locked="0"/>
    </xf>
    <xf numFmtId="0" fontId="2" fillId="0" borderId="33" xfId="0" applyNumberFormat="1" applyFont="1" applyBorder="1" applyAlignment="1" applyProtection="1">
      <alignment horizontal="center"/>
      <protection locked="0"/>
    </xf>
    <xf numFmtId="0" fontId="2" fillId="0" borderId="46" xfId="0" applyNumberFormat="1" applyFont="1" applyBorder="1" applyAlignment="1" applyProtection="1">
      <alignment horizontal="center"/>
      <protection locked="0"/>
    </xf>
    <xf numFmtId="0" fontId="2" fillId="0" borderId="48" xfId="0" applyNumberFormat="1" applyFont="1" applyBorder="1" applyAlignment="1" applyProtection="1">
      <alignment horizontal="center"/>
      <protection locked="0"/>
    </xf>
    <xf numFmtId="0" fontId="2" fillId="0" borderId="43" xfId="0" applyNumberFormat="1" applyFont="1" applyBorder="1" applyAlignment="1" applyProtection="1">
      <alignment horizontal="center"/>
      <protection locked="0"/>
    </xf>
    <xf numFmtId="0" fontId="2" fillId="0" borderId="45" xfId="0" applyNumberFormat="1" applyFont="1" applyBorder="1" applyAlignment="1" applyProtection="1">
      <alignment horizontal="center"/>
      <protection locked="0"/>
    </xf>
    <xf numFmtId="0" fontId="2" fillId="0" borderId="39" xfId="0" applyNumberFormat="1" applyFont="1" applyBorder="1" applyAlignment="1" applyProtection="1">
      <alignment horizontal="center"/>
      <protection locked="0"/>
    </xf>
    <xf numFmtId="0" fontId="2" fillId="0" borderId="41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pane ySplit="6" topLeftCell="A45" activePane="bottomLeft" state="frozen"/>
      <selection pane="bottomLeft" activeCell="B7" sqref="B7:I53"/>
    </sheetView>
  </sheetViews>
  <sheetFormatPr defaultRowHeight="13.8" x14ac:dyDescent="0.3"/>
  <cols>
    <col min="1" max="1" width="10" style="15" bestFit="1" customWidth="1"/>
    <col min="2" max="15" width="8.6640625" customWidth="1"/>
  </cols>
  <sheetData>
    <row r="1" spans="1:9" x14ac:dyDescent="0.3">
      <c r="A1" s="22"/>
      <c r="B1" s="136"/>
      <c r="C1" s="137"/>
      <c r="D1" s="137"/>
      <c r="E1" s="137"/>
      <c r="F1" s="137"/>
      <c r="G1" s="137"/>
      <c r="H1" s="137"/>
      <c r="I1" s="138"/>
    </row>
    <row r="2" spans="1:9" x14ac:dyDescent="0.3">
      <c r="A2" s="23"/>
      <c r="B2" s="139" t="s">
        <v>19</v>
      </c>
      <c r="C2" s="140"/>
      <c r="D2" s="140"/>
      <c r="E2" s="140"/>
      <c r="F2" s="140"/>
      <c r="G2" s="140"/>
      <c r="H2" s="140"/>
      <c r="I2" s="141"/>
    </row>
    <row r="3" spans="1:9" x14ac:dyDescent="0.3">
      <c r="A3" s="25"/>
      <c r="B3" s="139" t="s">
        <v>106</v>
      </c>
      <c r="C3" s="140"/>
      <c r="D3" s="140"/>
      <c r="E3" s="140"/>
      <c r="F3" s="140"/>
      <c r="G3" s="140"/>
      <c r="H3" s="140"/>
      <c r="I3" s="141"/>
    </row>
    <row r="4" spans="1:9" x14ac:dyDescent="0.3">
      <c r="A4" s="26"/>
      <c r="B4" s="1" t="s">
        <v>107</v>
      </c>
      <c r="C4" s="1" t="s">
        <v>1</v>
      </c>
      <c r="D4" s="1" t="s">
        <v>25</v>
      </c>
      <c r="E4" s="1" t="s">
        <v>107</v>
      </c>
      <c r="F4" s="1" t="s">
        <v>108</v>
      </c>
      <c r="G4" s="1" t="s">
        <v>107</v>
      </c>
      <c r="H4" s="1" t="s">
        <v>107</v>
      </c>
      <c r="I4" s="1" t="s">
        <v>2</v>
      </c>
    </row>
    <row r="5" spans="1:9" ht="93" customHeight="1" thickBot="1" x14ac:dyDescent="0.3">
      <c r="A5" s="27" t="s">
        <v>6</v>
      </c>
      <c r="B5" s="6" t="s">
        <v>109</v>
      </c>
      <c r="C5" s="6" t="s">
        <v>110</v>
      </c>
      <c r="D5" s="6" t="s">
        <v>111</v>
      </c>
      <c r="E5" s="6" t="s">
        <v>112</v>
      </c>
      <c r="F5" s="6" t="s">
        <v>113</v>
      </c>
      <c r="G5" s="6" t="s">
        <v>114</v>
      </c>
      <c r="H5" s="6" t="s">
        <v>115</v>
      </c>
      <c r="I5" s="6" t="s">
        <v>116</v>
      </c>
    </row>
    <row r="6" spans="1:9" ht="14.4" thickBot="1" x14ac:dyDescent="0.35">
      <c r="A6" s="11"/>
      <c r="B6" s="34"/>
      <c r="C6" s="34"/>
      <c r="D6" s="34"/>
      <c r="E6" s="34"/>
      <c r="F6" s="34"/>
      <c r="G6" s="34"/>
      <c r="H6" s="34"/>
      <c r="I6" s="66"/>
    </row>
    <row r="7" spans="1:9" x14ac:dyDescent="0.3">
      <c r="A7" s="63" t="s">
        <v>35</v>
      </c>
      <c r="B7" s="51">
        <v>5</v>
      </c>
      <c r="C7" s="105">
        <v>56</v>
      </c>
      <c r="D7" s="105">
        <v>2</v>
      </c>
      <c r="E7" s="105">
        <v>2</v>
      </c>
      <c r="F7" s="105">
        <v>8</v>
      </c>
      <c r="G7" s="105">
        <v>24</v>
      </c>
      <c r="H7" s="105">
        <v>0</v>
      </c>
      <c r="I7" s="106">
        <v>345</v>
      </c>
    </row>
    <row r="8" spans="1:9" x14ac:dyDescent="0.3">
      <c r="A8" s="61" t="s">
        <v>36</v>
      </c>
      <c r="B8" s="50">
        <v>2</v>
      </c>
      <c r="C8" s="100">
        <v>62</v>
      </c>
      <c r="D8" s="100">
        <v>5</v>
      </c>
      <c r="E8" s="100">
        <v>1</v>
      </c>
      <c r="F8" s="100">
        <v>19</v>
      </c>
      <c r="G8" s="100">
        <v>22</v>
      </c>
      <c r="H8" s="100">
        <v>10</v>
      </c>
      <c r="I8" s="101">
        <v>473</v>
      </c>
    </row>
    <row r="9" spans="1:9" x14ac:dyDescent="0.3">
      <c r="A9" s="61" t="s">
        <v>37</v>
      </c>
      <c r="B9" s="50">
        <v>2</v>
      </c>
      <c r="C9" s="100">
        <v>81</v>
      </c>
      <c r="D9" s="100">
        <v>2</v>
      </c>
      <c r="E9" s="100">
        <v>1</v>
      </c>
      <c r="F9" s="100">
        <v>10</v>
      </c>
      <c r="G9" s="100">
        <v>21</v>
      </c>
      <c r="H9" s="100">
        <v>2</v>
      </c>
      <c r="I9" s="101">
        <v>304</v>
      </c>
    </row>
    <row r="10" spans="1:9" x14ac:dyDescent="0.3">
      <c r="A10" s="61" t="s">
        <v>38</v>
      </c>
      <c r="B10" s="50">
        <v>2</v>
      </c>
      <c r="C10" s="100">
        <v>79</v>
      </c>
      <c r="D10" s="100">
        <v>3</v>
      </c>
      <c r="E10" s="100">
        <v>2</v>
      </c>
      <c r="F10" s="100">
        <v>23</v>
      </c>
      <c r="G10" s="100">
        <v>25</v>
      </c>
      <c r="H10" s="100">
        <v>5</v>
      </c>
      <c r="I10" s="101">
        <v>288</v>
      </c>
    </row>
    <row r="11" spans="1:9" x14ac:dyDescent="0.3">
      <c r="A11" s="61" t="s">
        <v>39</v>
      </c>
      <c r="B11" s="50">
        <v>0</v>
      </c>
      <c r="C11" s="100">
        <v>122</v>
      </c>
      <c r="D11" s="100">
        <v>3</v>
      </c>
      <c r="E11" s="100">
        <v>7</v>
      </c>
      <c r="F11" s="100">
        <v>18</v>
      </c>
      <c r="G11" s="100">
        <v>22</v>
      </c>
      <c r="H11" s="100">
        <v>3</v>
      </c>
      <c r="I11" s="101">
        <v>287</v>
      </c>
    </row>
    <row r="12" spans="1:9" x14ac:dyDescent="0.3">
      <c r="A12" s="61" t="s">
        <v>40</v>
      </c>
      <c r="B12" s="50">
        <v>5</v>
      </c>
      <c r="C12" s="100">
        <v>50</v>
      </c>
      <c r="D12" s="100">
        <v>2</v>
      </c>
      <c r="E12" s="100">
        <v>2</v>
      </c>
      <c r="F12" s="100">
        <v>10</v>
      </c>
      <c r="G12" s="100">
        <v>7</v>
      </c>
      <c r="H12" s="100">
        <v>0</v>
      </c>
      <c r="I12" s="101">
        <v>304</v>
      </c>
    </row>
    <row r="13" spans="1:9" x14ac:dyDescent="0.3">
      <c r="A13" s="61" t="s">
        <v>41</v>
      </c>
      <c r="B13" s="50">
        <v>3</v>
      </c>
      <c r="C13" s="100">
        <v>36</v>
      </c>
      <c r="D13" s="100">
        <v>0</v>
      </c>
      <c r="E13" s="100">
        <v>1</v>
      </c>
      <c r="F13" s="100">
        <v>8</v>
      </c>
      <c r="G13" s="100">
        <v>21</v>
      </c>
      <c r="H13" s="100">
        <v>8</v>
      </c>
      <c r="I13" s="101">
        <v>242</v>
      </c>
    </row>
    <row r="14" spans="1:9" x14ac:dyDescent="0.3">
      <c r="A14" s="61" t="s">
        <v>42</v>
      </c>
      <c r="B14" s="50">
        <v>1</v>
      </c>
      <c r="C14" s="100">
        <v>84</v>
      </c>
      <c r="D14" s="100">
        <v>3</v>
      </c>
      <c r="E14" s="100">
        <v>3</v>
      </c>
      <c r="F14" s="100">
        <v>25</v>
      </c>
      <c r="G14" s="100">
        <v>28</v>
      </c>
      <c r="H14" s="100">
        <v>4</v>
      </c>
      <c r="I14" s="101">
        <v>421</v>
      </c>
    </row>
    <row r="15" spans="1:9" x14ac:dyDescent="0.3">
      <c r="A15" s="61" t="s">
        <v>43</v>
      </c>
      <c r="B15" s="50">
        <v>1</v>
      </c>
      <c r="C15" s="100">
        <v>62</v>
      </c>
      <c r="D15" s="100">
        <v>2</v>
      </c>
      <c r="E15" s="100">
        <v>3</v>
      </c>
      <c r="F15" s="100">
        <v>23</v>
      </c>
      <c r="G15" s="100">
        <v>31</v>
      </c>
      <c r="H15" s="100">
        <v>11</v>
      </c>
      <c r="I15" s="101">
        <v>361</v>
      </c>
    </row>
    <row r="16" spans="1:9" x14ac:dyDescent="0.3">
      <c r="A16" s="61" t="s">
        <v>44</v>
      </c>
      <c r="B16" s="50">
        <v>5</v>
      </c>
      <c r="C16" s="100">
        <v>70</v>
      </c>
      <c r="D16" s="100">
        <v>0</v>
      </c>
      <c r="E16" s="100">
        <v>5</v>
      </c>
      <c r="F16" s="100">
        <v>28</v>
      </c>
      <c r="G16" s="100">
        <v>42</v>
      </c>
      <c r="H16" s="100">
        <v>1</v>
      </c>
      <c r="I16" s="101">
        <v>405</v>
      </c>
    </row>
    <row r="17" spans="1:9" x14ac:dyDescent="0.3">
      <c r="A17" s="61" t="s">
        <v>45</v>
      </c>
      <c r="B17" s="50">
        <v>9</v>
      </c>
      <c r="C17" s="100">
        <v>103</v>
      </c>
      <c r="D17" s="100">
        <v>1</v>
      </c>
      <c r="E17" s="100">
        <v>3</v>
      </c>
      <c r="F17" s="100">
        <v>17</v>
      </c>
      <c r="G17" s="100">
        <v>14</v>
      </c>
      <c r="H17" s="100">
        <v>2</v>
      </c>
      <c r="I17" s="101">
        <v>443</v>
      </c>
    </row>
    <row r="18" spans="1:9" x14ac:dyDescent="0.3">
      <c r="A18" s="61" t="s">
        <v>46</v>
      </c>
      <c r="B18" s="50">
        <v>3</v>
      </c>
      <c r="C18" s="100">
        <v>43</v>
      </c>
      <c r="D18" s="100">
        <v>4</v>
      </c>
      <c r="E18" s="100">
        <v>1</v>
      </c>
      <c r="F18" s="100">
        <v>6</v>
      </c>
      <c r="G18" s="100">
        <v>19</v>
      </c>
      <c r="H18" s="100">
        <v>3</v>
      </c>
      <c r="I18" s="101">
        <v>304</v>
      </c>
    </row>
    <row r="19" spans="1:9" x14ac:dyDescent="0.3">
      <c r="A19" s="61" t="s">
        <v>47</v>
      </c>
      <c r="B19" s="50">
        <v>3</v>
      </c>
      <c r="C19" s="100">
        <v>59</v>
      </c>
      <c r="D19" s="100">
        <v>2</v>
      </c>
      <c r="E19" s="100">
        <v>4</v>
      </c>
      <c r="F19" s="100">
        <v>31</v>
      </c>
      <c r="G19" s="100">
        <v>56</v>
      </c>
      <c r="H19" s="100">
        <v>6</v>
      </c>
      <c r="I19" s="101">
        <v>394</v>
      </c>
    </row>
    <row r="20" spans="1:9" x14ac:dyDescent="0.3">
      <c r="A20" s="61" t="s">
        <v>48</v>
      </c>
      <c r="B20" s="50">
        <v>7</v>
      </c>
      <c r="C20" s="100">
        <v>71</v>
      </c>
      <c r="D20" s="100">
        <v>2</v>
      </c>
      <c r="E20" s="100">
        <v>1</v>
      </c>
      <c r="F20" s="100">
        <v>11</v>
      </c>
      <c r="G20" s="100">
        <v>76</v>
      </c>
      <c r="H20" s="100">
        <v>0</v>
      </c>
      <c r="I20" s="101">
        <v>393</v>
      </c>
    </row>
    <row r="21" spans="1:9" x14ac:dyDescent="0.3">
      <c r="A21" s="61" t="s">
        <v>49</v>
      </c>
      <c r="B21" s="50">
        <v>5</v>
      </c>
      <c r="C21" s="100">
        <v>72</v>
      </c>
      <c r="D21" s="100">
        <v>2</v>
      </c>
      <c r="E21" s="100">
        <v>3</v>
      </c>
      <c r="F21" s="100">
        <v>21</v>
      </c>
      <c r="G21" s="100">
        <v>64</v>
      </c>
      <c r="H21" s="100">
        <v>12</v>
      </c>
      <c r="I21" s="101">
        <v>539</v>
      </c>
    </row>
    <row r="22" spans="1:9" x14ac:dyDescent="0.3">
      <c r="A22" s="61" t="s">
        <v>50</v>
      </c>
      <c r="B22" s="50">
        <v>1</v>
      </c>
      <c r="C22" s="100">
        <v>67</v>
      </c>
      <c r="D22" s="100">
        <v>1</v>
      </c>
      <c r="E22" s="100">
        <v>0</v>
      </c>
      <c r="F22" s="100">
        <v>18</v>
      </c>
      <c r="G22" s="100">
        <v>44</v>
      </c>
      <c r="H22" s="100">
        <v>5</v>
      </c>
      <c r="I22" s="101">
        <v>394</v>
      </c>
    </row>
    <row r="23" spans="1:9" x14ac:dyDescent="0.3">
      <c r="A23" s="61" t="s">
        <v>51</v>
      </c>
      <c r="B23" s="50">
        <v>1</v>
      </c>
      <c r="C23" s="100">
        <v>28</v>
      </c>
      <c r="D23" s="100">
        <v>2</v>
      </c>
      <c r="E23" s="100">
        <v>0</v>
      </c>
      <c r="F23" s="100">
        <v>5</v>
      </c>
      <c r="G23" s="100">
        <v>12</v>
      </c>
      <c r="H23" s="100">
        <v>1</v>
      </c>
      <c r="I23" s="101">
        <v>175</v>
      </c>
    </row>
    <row r="24" spans="1:9" x14ac:dyDescent="0.3">
      <c r="A24" s="61" t="s">
        <v>52</v>
      </c>
      <c r="B24" s="50">
        <v>2</v>
      </c>
      <c r="C24" s="100">
        <v>40</v>
      </c>
      <c r="D24" s="100">
        <v>0</v>
      </c>
      <c r="E24" s="100">
        <v>0</v>
      </c>
      <c r="F24" s="100">
        <v>10</v>
      </c>
      <c r="G24" s="100">
        <v>25</v>
      </c>
      <c r="H24" s="100">
        <v>3</v>
      </c>
      <c r="I24" s="101">
        <v>184</v>
      </c>
    </row>
    <row r="25" spans="1:9" x14ac:dyDescent="0.3">
      <c r="A25" s="61" t="s">
        <v>53</v>
      </c>
      <c r="B25" s="50">
        <v>4</v>
      </c>
      <c r="C25" s="100">
        <v>111</v>
      </c>
      <c r="D25" s="100">
        <v>3</v>
      </c>
      <c r="E25" s="100">
        <v>7</v>
      </c>
      <c r="F25" s="100">
        <v>34</v>
      </c>
      <c r="G25" s="100">
        <v>18</v>
      </c>
      <c r="H25" s="100">
        <v>16</v>
      </c>
      <c r="I25" s="101">
        <v>274</v>
      </c>
    </row>
    <row r="26" spans="1:9" x14ac:dyDescent="0.3">
      <c r="A26" s="61" t="s">
        <v>54</v>
      </c>
      <c r="B26" s="50">
        <v>5</v>
      </c>
      <c r="C26" s="100">
        <v>97</v>
      </c>
      <c r="D26" s="100">
        <v>2</v>
      </c>
      <c r="E26" s="100">
        <v>2</v>
      </c>
      <c r="F26" s="100">
        <v>32</v>
      </c>
      <c r="G26" s="100">
        <v>28</v>
      </c>
      <c r="H26" s="100">
        <v>7</v>
      </c>
      <c r="I26" s="101">
        <v>264</v>
      </c>
    </row>
    <row r="27" spans="1:9" x14ac:dyDescent="0.3">
      <c r="A27" s="61" t="s">
        <v>55</v>
      </c>
      <c r="B27" s="50">
        <v>5</v>
      </c>
      <c r="C27" s="100">
        <v>151</v>
      </c>
      <c r="D27" s="100">
        <v>2</v>
      </c>
      <c r="E27" s="100">
        <v>0</v>
      </c>
      <c r="F27" s="100">
        <v>25</v>
      </c>
      <c r="G27" s="100">
        <v>30</v>
      </c>
      <c r="H27" s="100">
        <v>9</v>
      </c>
      <c r="I27" s="101">
        <v>294</v>
      </c>
    </row>
    <row r="28" spans="1:9" x14ac:dyDescent="0.3">
      <c r="A28" s="61" t="s">
        <v>56</v>
      </c>
      <c r="B28" s="50">
        <v>0</v>
      </c>
      <c r="C28" s="100">
        <v>119</v>
      </c>
      <c r="D28" s="100">
        <v>2</v>
      </c>
      <c r="E28" s="100">
        <v>0</v>
      </c>
      <c r="F28" s="100">
        <v>24</v>
      </c>
      <c r="G28" s="100">
        <v>48</v>
      </c>
      <c r="H28" s="100">
        <v>11</v>
      </c>
      <c r="I28" s="101">
        <v>285</v>
      </c>
    </row>
    <row r="29" spans="1:9" x14ac:dyDescent="0.3">
      <c r="A29" s="61" t="s">
        <v>57</v>
      </c>
      <c r="B29" s="50">
        <v>2</v>
      </c>
      <c r="C29" s="100">
        <v>89</v>
      </c>
      <c r="D29" s="100">
        <v>3</v>
      </c>
      <c r="E29" s="100">
        <v>2</v>
      </c>
      <c r="F29" s="100">
        <v>10</v>
      </c>
      <c r="G29" s="100">
        <v>52</v>
      </c>
      <c r="H29" s="100">
        <v>7</v>
      </c>
      <c r="I29" s="101">
        <v>325</v>
      </c>
    </row>
    <row r="30" spans="1:9" x14ac:dyDescent="0.3">
      <c r="A30" s="61" t="s">
        <v>58</v>
      </c>
      <c r="B30" s="50">
        <v>1</v>
      </c>
      <c r="C30" s="100">
        <v>83</v>
      </c>
      <c r="D30" s="100">
        <v>0</v>
      </c>
      <c r="E30" s="100">
        <v>1</v>
      </c>
      <c r="F30" s="100">
        <v>18</v>
      </c>
      <c r="G30" s="100">
        <v>34</v>
      </c>
      <c r="H30" s="100">
        <v>0</v>
      </c>
      <c r="I30" s="101">
        <v>298</v>
      </c>
    </row>
    <row r="31" spans="1:9" x14ac:dyDescent="0.3">
      <c r="A31" s="61" t="s">
        <v>59</v>
      </c>
      <c r="B31" s="50">
        <v>1</v>
      </c>
      <c r="C31" s="100">
        <v>115</v>
      </c>
      <c r="D31" s="100">
        <v>5</v>
      </c>
      <c r="E31" s="100">
        <v>2</v>
      </c>
      <c r="F31" s="100">
        <v>24</v>
      </c>
      <c r="G31" s="100">
        <v>25</v>
      </c>
      <c r="H31" s="100">
        <v>7</v>
      </c>
      <c r="I31" s="101">
        <v>277</v>
      </c>
    </row>
    <row r="32" spans="1:9" x14ac:dyDescent="0.3">
      <c r="A32" s="61" t="s">
        <v>60</v>
      </c>
      <c r="B32" s="49">
        <v>8</v>
      </c>
      <c r="C32" s="98">
        <v>88</v>
      </c>
      <c r="D32" s="98">
        <v>0</v>
      </c>
      <c r="E32" s="98">
        <v>0</v>
      </c>
      <c r="F32" s="98">
        <v>11</v>
      </c>
      <c r="G32" s="98">
        <v>32</v>
      </c>
      <c r="H32" s="98">
        <v>7</v>
      </c>
      <c r="I32" s="99">
        <v>293</v>
      </c>
    </row>
    <row r="33" spans="1:9" x14ac:dyDescent="0.3">
      <c r="A33" s="61" t="s">
        <v>61</v>
      </c>
      <c r="B33" s="50">
        <v>4</v>
      </c>
      <c r="C33" s="100">
        <v>126</v>
      </c>
      <c r="D33" s="100">
        <v>3</v>
      </c>
      <c r="E33" s="100">
        <v>0</v>
      </c>
      <c r="F33" s="100">
        <v>30</v>
      </c>
      <c r="G33" s="100">
        <v>35</v>
      </c>
      <c r="H33" s="100">
        <v>8</v>
      </c>
      <c r="I33" s="101">
        <v>349</v>
      </c>
    </row>
    <row r="34" spans="1:9" x14ac:dyDescent="0.3">
      <c r="A34" s="61" t="s">
        <v>62</v>
      </c>
      <c r="B34" s="50">
        <v>0</v>
      </c>
      <c r="C34" s="100">
        <v>84</v>
      </c>
      <c r="D34" s="100">
        <v>1</v>
      </c>
      <c r="E34" s="100">
        <v>0</v>
      </c>
      <c r="F34" s="100">
        <v>11</v>
      </c>
      <c r="G34" s="100">
        <v>34</v>
      </c>
      <c r="H34" s="100">
        <v>5</v>
      </c>
      <c r="I34" s="101">
        <v>228</v>
      </c>
    </row>
    <row r="35" spans="1:9" x14ac:dyDescent="0.3">
      <c r="A35" s="61" t="s">
        <v>63</v>
      </c>
      <c r="B35" s="50">
        <v>0</v>
      </c>
      <c r="C35" s="100">
        <v>85</v>
      </c>
      <c r="D35" s="100">
        <v>0</v>
      </c>
      <c r="E35" s="100">
        <v>0</v>
      </c>
      <c r="F35" s="100">
        <v>31</v>
      </c>
      <c r="G35" s="100">
        <v>58</v>
      </c>
      <c r="H35" s="100">
        <v>2</v>
      </c>
      <c r="I35" s="101">
        <v>317</v>
      </c>
    </row>
    <row r="36" spans="1:9" x14ac:dyDescent="0.3">
      <c r="A36" s="61" t="s">
        <v>64</v>
      </c>
      <c r="B36" s="50">
        <v>3</v>
      </c>
      <c r="C36" s="100">
        <v>87</v>
      </c>
      <c r="D36" s="100">
        <v>2</v>
      </c>
      <c r="E36" s="100">
        <v>1</v>
      </c>
      <c r="F36" s="100">
        <v>25</v>
      </c>
      <c r="G36" s="100">
        <v>30</v>
      </c>
      <c r="H36" s="100">
        <v>16</v>
      </c>
      <c r="I36" s="101">
        <v>353</v>
      </c>
    </row>
    <row r="37" spans="1:9" x14ac:dyDescent="0.3">
      <c r="A37" s="61" t="s">
        <v>65</v>
      </c>
      <c r="B37" s="50">
        <v>5</v>
      </c>
      <c r="C37" s="100">
        <v>110</v>
      </c>
      <c r="D37" s="100">
        <v>3</v>
      </c>
      <c r="E37" s="100">
        <v>2</v>
      </c>
      <c r="F37" s="100">
        <v>23</v>
      </c>
      <c r="G37" s="100">
        <v>36</v>
      </c>
      <c r="H37" s="100">
        <v>4</v>
      </c>
      <c r="I37" s="101">
        <v>396</v>
      </c>
    </row>
    <row r="38" spans="1:9" x14ac:dyDescent="0.3">
      <c r="A38" s="61" t="s">
        <v>66</v>
      </c>
      <c r="B38" s="50">
        <v>4</v>
      </c>
      <c r="C38" s="100">
        <v>108</v>
      </c>
      <c r="D38" s="100">
        <v>3</v>
      </c>
      <c r="E38" s="100">
        <v>2</v>
      </c>
      <c r="F38" s="100">
        <v>30</v>
      </c>
      <c r="G38" s="100">
        <v>40</v>
      </c>
      <c r="H38" s="100">
        <v>7</v>
      </c>
      <c r="I38" s="101">
        <v>378</v>
      </c>
    </row>
    <row r="39" spans="1:9" x14ac:dyDescent="0.3">
      <c r="A39" s="61" t="s">
        <v>67</v>
      </c>
      <c r="B39" s="50">
        <v>1</v>
      </c>
      <c r="C39" s="100">
        <v>48</v>
      </c>
      <c r="D39" s="100">
        <v>4</v>
      </c>
      <c r="E39" s="100">
        <v>0</v>
      </c>
      <c r="F39" s="100">
        <v>11</v>
      </c>
      <c r="G39" s="100">
        <v>12</v>
      </c>
      <c r="H39" s="100">
        <v>5</v>
      </c>
      <c r="I39" s="101">
        <v>197</v>
      </c>
    </row>
    <row r="40" spans="1:9" x14ac:dyDescent="0.3">
      <c r="A40" s="61" t="s">
        <v>68</v>
      </c>
      <c r="B40" s="50">
        <v>1</v>
      </c>
      <c r="C40" s="100">
        <v>71</v>
      </c>
      <c r="D40" s="100">
        <v>5</v>
      </c>
      <c r="E40" s="100">
        <v>1</v>
      </c>
      <c r="F40" s="100">
        <v>10</v>
      </c>
      <c r="G40" s="100">
        <v>21</v>
      </c>
      <c r="H40" s="100">
        <v>8</v>
      </c>
      <c r="I40" s="101">
        <v>220</v>
      </c>
    </row>
    <row r="41" spans="1:9" x14ac:dyDescent="0.3">
      <c r="A41" s="61" t="s">
        <v>69</v>
      </c>
      <c r="B41" s="50">
        <v>0</v>
      </c>
      <c r="C41" s="100">
        <v>89</v>
      </c>
      <c r="D41" s="100">
        <v>1</v>
      </c>
      <c r="E41" s="100">
        <v>0</v>
      </c>
      <c r="F41" s="100">
        <v>36</v>
      </c>
      <c r="G41" s="100">
        <v>38</v>
      </c>
      <c r="H41" s="100">
        <v>9</v>
      </c>
      <c r="I41" s="101">
        <v>249</v>
      </c>
    </row>
    <row r="42" spans="1:9" x14ac:dyDescent="0.3">
      <c r="A42" s="61" t="s">
        <v>70</v>
      </c>
      <c r="B42" s="50">
        <v>4</v>
      </c>
      <c r="C42" s="100">
        <v>91</v>
      </c>
      <c r="D42" s="100">
        <v>1</v>
      </c>
      <c r="E42" s="100">
        <v>1</v>
      </c>
      <c r="F42" s="100">
        <v>21</v>
      </c>
      <c r="G42" s="100">
        <v>44</v>
      </c>
      <c r="H42" s="100">
        <v>8</v>
      </c>
      <c r="I42" s="101">
        <v>295</v>
      </c>
    </row>
    <row r="43" spans="1:9" x14ac:dyDescent="0.3">
      <c r="A43" s="61" t="s">
        <v>71</v>
      </c>
      <c r="B43" s="50">
        <v>0</v>
      </c>
      <c r="C43" s="100">
        <v>90</v>
      </c>
      <c r="D43" s="100">
        <v>1</v>
      </c>
      <c r="E43" s="100">
        <v>1</v>
      </c>
      <c r="F43" s="100">
        <v>19</v>
      </c>
      <c r="G43" s="100">
        <v>67</v>
      </c>
      <c r="H43" s="100">
        <v>4</v>
      </c>
      <c r="I43" s="101">
        <v>304</v>
      </c>
    </row>
    <row r="44" spans="1:9" x14ac:dyDescent="0.3">
      <c r="A44" s="61" t="s">
        <v>72</v>
      </c>
      <c r="B44" s="50">
        <v>2</v>
      </c>
      <c r="C44" s="100">
        <v>155</v>
      </c>
      <c r="D44" s="100">
        <v>1</v>
      </c>
      <c r="E44" s="100">
        <v>5</v>
      </c>
      <c r="F44" s="100">
        <v>39</v>
      </c>
      <c r="G44" s="100">
        <v>103</v>
      </c>
      <c r="H44" s="100">
        <v>3</v>
      </c>
      <c r="I44" s="101">
        <v>479</v>
      </c>
    </row>
    <row r="45" spans="1:9" x14ac:dyDescent="0.3">
      <c r="A45" s="61" t="s">
        <v>73</v>
      </c>
      <c r="B45" s="49">
        <v>2</v>
      </c>
      <c r="C45" s="98">
        <v>91</v>
      </c>
      <c r="D45" s="98">
        <v>0</v>
      </c>
      <c r="E45" s="98">
        <v>0</v>
      </c>
      <c r="F45" s="98">
        <v>17</v>
      </c>
      <c r="G45" s="98">
        <v>33</v>
      </c>
      <c r="H45" s="98">
        <v>4</v>
      </c>
      <c r="I45" s="99">
        <v>217</v>
      </c>
    </row>
    <row r="46" spans="1:9" x14ac:dyDescent="0.3">
      <c r="A46" s="61" t="s">
        <v>74</v>
      </c>
      <c r="B46" s="49">
        <v>1</v>
      </c>
      <c r="C46" s="98">
        <v>78</v>
      </c>
      <c r="D46" s="98">
        <v>2</v>
      </c>
      <c r="E46" s="98">
        <v>3</v>
      </c>
      <c r="F46" s="98">
        <v>14</v>
      </c>
      <c r="G46" s="98">
        <v>37</v>
      </c>
      <c r="H46" s="98">
        <v>5</v>
      </c>
      <c r="I46" s="99">
        <v>189</v>
      </c>
    </row>
    <row r="47" spans="1:9" x14ac:dyDescent="0.3">
      <c r="A47" s="61" t="s">
        <v>75</v>
      </c>
      <c r="B47" s="50">
        <v>0</v>
      </c>
      <c r="C47" s="100">
        <v>85</v>
      </c>
      <c r="D47" s="100">
        <v>1</v>
      </c>
      <c r="E47" s="100">
        <v>1</v>
      </c>
      <c r="F47" s="100">
        <v>14</v>
      </c>
      <c r="G47" s="100">
        <v>50</v>
      </c>
      <c r="H47" s="100">
        <v>3</v>
      </c>
      <c r="I47" s="101">
        <v>288</v>
      </c>
    </row>
    <row r="48" spans="1:9" x14ac:dyDescent="0.3">
      <c r="A48" s="61" t="s">
        <v>76</v>
      </c>
      <c r="B48" s="50">
        <v>5</v>
      </c>
      <c r="C48" s="100">
        <v>65</v>
      </c>
      <c r="D48" s="100">
        <v>1</v>
      </c>
      <c r="E48" s="100">
        <v>0</v>
      </c>
      <c r="F48" s="100">
        <v>14</v>
      </c>
      <c r="G48" s="100">
        <v>26</v>
      </c>
      <c r="H48" s="100">
        <v>2</v>
      </c>
      <c r="I48" s="101">
        <v>277</v>
      </c>
    </row>
    <row r="49" spans="1:9" x14ac:dyDescent="0.3">
      <c r="A49" s="61" t="s">
        <v>77</v>
      </c>
      <c r="B49" s="50">
        <v>0</v>
      </c>
      <c r="C49" s="100">
        <v>51</v>
      </c>
      <c r="D49" s="100">
        <v>3</v>
      </c>
      <c r="E49" s="100">
        <v>0</v>
      </c>
      <c r="F49" s="100">
        <v>9</v>
      </c>
      <c r="G49" s="100">
        <v>24</v>
      </c>
      <c r="H49" s="100">
        <v>5</v>
      </c>
      <c r="I49" s="101">
        <v>267</v>
      </c>
    </row>
    <row r="50" spans="1:9" ht="12" customHeight="1" x14ac:dyDescent="0.3">
      <c r="A50" s="62" t="s">
        <v>78</v>
      </c>
      <c r="B50" s="50">
        <v>0</v>
      </c>
      <c r="C50" s="100">
        <v>51</v>
      </c>
      <c r="D50" s="100">
        <v>2</v>
      </c>
      <c r="E50" s="100">
        <v>0</v>
      </c>
      <c r="F50" s="100">
        <v>17</v>
      </c>
      <c r="G50" s="100">
        <v>24</v>
      </c>
      <c r="H50" s="100">
        <v>5</v>
      </c>
      <c r="I50" s="101">
        <v>287</v>
      </c>
    </row>
    <row r="51" spans="1:9" ht="12" customHeight="1" x14ac:dyDescent="0.3">
      <c r="A51" s="90" t="s">
        <v>127</v>
      </c>
      <c r="B51" s="50">
        <v>2</v>
      </c>
      <c r="C51" s="100">
        <v>107</v>
      </c>
      <c r="D51" s="100">
        <v>3</v>
      </c>
      <c r="E51" s="100">
        <v>0</v>
      </c>
      <c r="F51" s="100">
        <v>11</v>
      </c>
      <c r="G51" s="100">
        <v>20</v>
      </c>
      <c r="H51" s="100">
        <v>1</v>
      </c>
      <c r="I51" s="101">
        <v>364</v>
      </c>
    </row>
    <row r="52" spans="1:9" ht="12" customHeight="1" x14ac:dyDescent="0.3">
      <c r="A52" s="64" t="s">
        <v>125</v>
      </c>
      <c r="B52" s="50">
        <v>16</v>
      </c>
      <c r="C52" s="100">
        <v>1945</v>
      </c>
      <c r="D52" s="100">
        <v>20</v>
      </c>
      <c r="E52" s="100">
        <v>10</v>
      </c>
      <c r="F52" s="100">
        <v>165</v>
      </c>
      <c r="G52" s="100">
        <v>356</v>
      </c>
      <c r="H52" s="100">
        <v>69</v>
      </c>
      <c r="I52" s="101">
        <v>3769</v>
      </c>
    </row>
    <row r="53" spans="1:9" ht="12" customHeight="1" x14ac:dyDescent="0.3">
      <c r="A53" s="62" t="s">
        <v>126</v>
      </c>
      <c r="B53" s="102">
        <v>9</v>
      </c>
      <c r="C53" s="103">
        <v>578</v>
      </c>
      <c r="D53" s="103">
        <v>10</v>
      </c>
      <c r="E53" s="103">
        <v>3</v>
      </c>
      <c r="F53" s="103">
        <v>60</v>
      </c>
      <c r="G53" s="103">
        <v>157</v>
      </c>
      <c r="H53" s="103">
        <v>13</v>
      </c>
      <c r="I53" s="104">
        <v>1839</v>
      </c>
    </row>
    <row r="54" spans="1:9" ht="12" customHeight="1" x14ac:dyDescent="0.3">
      <c r="A54" s="7" t="s">
        <v>22</v>
      </c>
      <c r="B54" s="16">
        <f>SUM(B7:B53)</f>
        <v>142</v>
      </c>
      <c r="C54" s="38">
        <f t="shared" ref="C54:I54" si="0">SUM(C7:C53)</f>
        <v>6233</v>
      </c>
      <c r="D54" s="16">
        <f t="shared" si="0"/>
        <v>120</v>
      </c>
      <c r="E54" s="16">
        <f t="shared" si="0"/>
        <v>83</v>
      </c>
      <c r="F54" s="16">
        <f t="shared" si="0"/>
        <v>1076</v>
      </c>
      <c r="G54" s="16">
        <f t="shared" si="0"/>
        <v>2065</v>
      </c>
      <c r="H54" s="16">
        <f t="shared" si="0"/>
        <v>326</v>
      </c>
      <c r="I54" s="16">
        <f t="shared" si="0"/>
        <v>19828</v>
      </c>
    </row>
  </sheetData>
  <sheetProtection selectLockedCells="1"/>
  <mergeCells count="3">
    <mergeCell ref="B1:I1"/>
    <mergeCell ref="B2:I2"/>
    <mergeCell ref="B3:I3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pane ySplit="6" topLeftCell="A15" activePane="bottomLeft" state="frozen"/>
      <selection pane="bottomLeft" activeCell="B7" sqref="B7:E23"/>
    </sheetView>
  </sheetViews>
  <sheetFormatPr defaultRowHeight="12.6" x14ac:dyDescent="0.25"/>
  <cols>
    <col min="1" max="1" width="10.44140625" bestFit="1" customWidth="1"/>
    <col min="2" max="15" width="8.6640625" customWidth="1"/>
  </cols>
  <sheetData>
    <row r="1" spans="1:7" ht="13.8" x14ac:dyDescent="0.3">
      <c r="A1" s="22"/>
      <c r="B1" s="136"/>
      <c r="C1" s="137"/>
      <c r="D1" s="137"/>
      <c r="E1" s="138"/>
      <c r="F1" s="58"/>
    </row>
    <row r="2" spans="1:7" ht="13.8" x14ac:dyDescent="0.3">
      <c r="A2" s="23"/>
      <c r="B2" s="148" t="s">
        <v>81</v>
      </c>
      <c r="C2" s="149"/>
      <c r="D2" s="149"/>
      <c r="E2" s="150"/>
      <c r="F2" s="58"/>
    </row>
    <row r="3" spans="1:7" ht="13.8" x14ac:dyDescent="0.3">
      <c r="A3" s="23"/>
      <c r="B3" s="157" t="s">
        <v>13</v>
      </c>
      <c r="C3" s="159"/>
      <c r="D3" s="89" t="s">
        <v>7</v>
      </c>
      <c r="E3" s="97" t="s">
        <v>8</v>
      </c>
    </row>
    <row r="4" spans="1:7" ht="13.8" x14ac:dyDescent="0.3">
      <c r="A4" s="31"/>
      <c r="B4" s="1" t="s">
        <v>1</v>
      </c>
      <c r="C4" s="1" t="s">
        <v>2</v>
      </c>
      <c r="D4" s="1" t="s">
        <v>2</v>
      </c>
      <c r="E4" s="8" t="s">
        <v>2</v>
      </c>
    </row>
    <row r="5" spans="1:7" ht="93" customHeight="1" thickBot="1" x14ac:dyDescent="0.3">
      <c r="A5" s="32" t="s">
        <v>6</v>
      </c>
      <c r="B5" s="3" t="s">
        <v>93</v>
      </c>
      <c r="C5" s="4" t="s">
        <v>94</v>
      </c>
      <c r="D5" s="4" t="s">
        <v>95</v>
      </c>
      <c r="E5" s="4" t="s">
        <v>96</v>
      </c>
    </row>
    <row r="6" spans="1:7" ht="14.4" thickBot="1" x14ac:dyDescent="0.35">
      <c r="A6" s="11"/>
      <c r="B6" s="12"/>
      <c r="C6" s="12"/>
      <c r="D6" s="12"/>
      <c r="E6" s="13"/>
    </row>
    <row r="7" spans="1:7" ht="13.8" x14ac:dyDescent="0.3">
      <c r="A7" s="64" t="s">
        <v>37</v>
      </c>
      <c r="B7" s="123">
        <v>111</v>
      </c>
      <c r="C7" s="18">
        <v>310</v>
      </c>
      <c r="D7" s="20">
        <v>375</v>
      </c>
      <c r="E7" s="20">
        <v>372</v>
      </c>
    </row>
    <row r="8" spans="1:7" ht="13.8" x14ac:dyDescent="0.3">
      <c r="A8" s="64" t="s">
        <v>38</v>
      </c>
      <c r="B8" s="124">
        <v>132</v>
      </c>
      <c r="C8" s="21">
        <v>280</v>
      </c>
      <c r="D8" s="20">
        <v>356</v>
      </c>
      <c r="E8" s="20">
        <v>359</v>
      </c>
    </row>
    <row r="9" spans="1:7" ht="13.8" x14ac:dyDescent="0.3">
      <c r="A9" s="61" t="s">
        <v>39</v>
      </c>
      <c r="B9" s="124">
        <v>160</v>
      </c>
      <c r="C9" s="21">
        <v>293</v>
      </c>
      <c r="D9" s="20">
        <v>406</v>
      </c>
      <c r="E9" s="20">
        <v>406</v>
      </c>
    </row>
    <row r="10" spans="1:7" ht="13.8" x14ac:dyDescent="0.3">
      <c r="A10" s="64" t="s">
        <v>42</v>
      </c>
      <c r="B10" s="124">
        <v>133</v>
      </c>
      <c r="C10" s="21">
        <v>434</v>
      </c>
      <c r="D10" s="20">
        <v>507</v>
      </c>
      <c r="E10" s="20">
        <v>518</v>
      </c>
    </row>
    <row r="11" spans="1:7" ht="13.8" x14ac:dyDescent="0.3">
      <c r="A11" s="61" t="s">
        <v>43</v>
      </c>
      <c r="B11" s="124">
        <v>98</v>
      </c>
      <c r="C11" s="21">
        <v>365</v>
      </c>
      <c r="D11" s="20">
        <v>408</v>
      </c>
      <c r="E11" s="20">
        <v>414</v>
      </c>
    </row>
    <row r="12" spans="1:7" ht="13.8" x14ac:dyDescent="0.3">
      <c r="A12" s="64" t="s">
        <v>44</v>
      </c>
      <c r="B12" s="124">
        <v>110</v>
      </c>
      <c r="C12" s="21">
        <v>434</v>
      </c>
      <c r="D12" s="20">
        <v>476</v>
      </c>
      <c r="E12" s="20">
        <v>508</v>
      </c>
    </row>
    <row r="13" spans="1:7" ht="13.8" x14ac:dyDescent="0.3">
      <c r="A13" s="64" t="s">
        <v>45</v>
      </c>
      <c r="B13" s="124">
        <v>136</v>
      </c>
      <c r="C13" s="21">
        <v>428</v>
      </c>
      <c r="D13" s="20">
        <v>463</v>
      </c>
      <c r="E13" s="20">
        <v>480</v>
      </c>
    </row>
    <row r="14" spans="1:7" ht="13.8" x14ac:dyDescent="0.3">
      <c r="A14" s="64" t="s">
        <v>46</v>
      </c>
      <c r="B14" s="124">
        <v>84</v>
      </c>
      <c r="C14" s="21">
        <v>299</v>
      </c>
      <c r="D14" s="20">
        <v>331</v>
      </c>
      <c r="E14" s="20">
        <v>336</v>
      </c>
    </row>
    <row r="15" spans="1:7" ht="13.8" x14ac:dyDescent="0.3">
      <c r="A15" s="64" t="s">
        <v>47</v>
      </c>
      <c r="B15" s="124">
        <v>103</v>
      </c>
      <c r="C15" s="21">
        <v>435</v>
      </c>
      <c r="D15" s="20">
        <v>500</v>
      </c>
      <c r="E15" s="20">
        <v>498</v>
      </c>
      <c r="G15" s="58"/>
    </row>
    <row r="16" spans="1:7" ht="13.8" x14ac:dyDescent="0.3">
      <c r="A16" s="61" t="s">
        <v>48</v>
      </c>
      <c r="B16" s="124">
        <v>98</v>
      </c>
      <c r="C16" s="21">
        <v>436</v>
      </c>
      <c r="D16" s="20">
        <v>484</v>
      </c>
      <c r="E16" s="20">
        <v>479</v>
      </c>
    </row>
    <row r="17" spans="1:5" ht="13.8" x14ac:dyDescent="0.3">
      <c r="A17" s="64" t="s">
        <v>49</v>
      </c>
      <c r="B17" s="124">
        <v>147</v>
      </c>
      <c r="C17" s="21">
        <v>556</v>
      </c>
      <c r="D17" s="20">
        <v>639</v>
      </c>
      <c r="E17" s="20">
        <v>628</v>
      </c>
    </row>
    <row r="18" spans="1:5" ht="13.8" x14ac:dyDescent="0.3">
      <c r="A18" s="64" t="s">
        <v>50</v>
      </c>
      <c r="B18" s="124">
        <v>124</v>
      </c>
      <c r="C18" s="21">
        <v>388</v>
      </c>
      <c r="D18" s="20">
        <v>473</v>
      </c>
      <c r="E18" s="20">
        <v>462</v>
      </c>
    </row>
    <row r="19" spans="1:5" ht="13.8" x14ac:dyDescent="0.3">
      <c r="A19" s="64" t="s">
        <v>52</v>
      </c>
      <c r="B19" s="124">
        <v>53</v>
      </c>
      <c r="C19" s="21">
        <v>189</v>
      </c>
      <c r="D19" s="20">
        <v>222</v>
      </c>
      <c r="E19" s="20">
        <v>221</v>
      </c>
    </row>
    <row r="20" spans="1:5" ht="13.8" x14ac:dyDescent="0.3">
      <c r="A20" s="61" t="s">
        <v>82</v>
      </c>
      <c r="B20" s="124">
        <v>97</v>
      </c>
      <c r="C20" s="21">
        <v>286</v>
      </c>
      <c r="D20" s="20">
        <v>357</v>
      </c>
      <c r="E20" s="20">
        <v>339</v>
      </c>
    </row>
    <row r="21" spans="1:5" ht="13.8" x14ac:dyDescent="0.3">
      <c r="A21" s="64" t="s">
        <v>77</v>
      </c>
      <c r="B21" s="124">
        <v>98</v>
      </c>
      <c r="C21" s="21">
        <v>252</v>
      </c>
      <c r="D21" s="20">
        <v>297</v>
      </c>
      <c r="E21" s="20">
        <v>314</v>
      </c>
    </row>
    <row r="22" spans="1:5" ht="13.8" x14ac:dyDescent="0.3">
      <c r="A22" s="61" t="s">
        <v>78</v>
      </c>
      <c r="B22" s="125">
        <v>84</v>
      </c>
      <c r="C22" s="56">
        <v>303</v>
      </c>
      <c r="D22" s="35">
        <v>352</v>
      </c>
      <c r="E22" s="35">
        <v>353</v>
      </c>
    </row>
    <row r="23" spans="1:5" ht="13.8" x14ac:dyDescent="0.3">
      <c r="A23" s="74" t="s">
        <v>126</v>
      </c>
      <c r="B23" s="126">
        <v>729</v>
      </c>
      <c r="C23" s="127">
        <v>1873</v>
      </c>
      <c r="D23" s="54">
        <v>2180</v>
      </c>
      <c r="E23" s="54">
        <v>2152</v>
      </c>
    </row>
    <row r="24" spans="1:5" ht="13.8" x14ac:dyDescent="0.3">
      <c r="A24" s="7" t="s">
        <v>0</v>
      </c>
      <c r="B24" s="38">
        <f>SUM(B7:B23)</f>
        <v>2497</v>
      </c>
      <c r="C24" s="38">
        <f>SUM(C7:C23)</f>
        <v>7561</v>
      </c>
      <c r="D24" s="16">
        <f>SUM(D7:D23)</f>
        <v>8826</v>
      </c>
      <c r="E24" s="16">
        <f>SUM(E7:E23)</f>
        <v>8839</v>
      </c>
    </row>
  </sheetData>
  <sheetProtection selectLockedCells="1"/>
  <mergeCells count="3">
    <mergeCell ref="B3:C3"/>
    <mergeCell ref="B1:E1"/>
    <mergeCell ref="B2:E2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zoomScaleSheetLayoutView="100" workbookViewId="0">
      <pane ySplit="6" topLeftCell="A40" activePane="bottomLeft" state="frozen"/>
      <selection pane="bottomLeft" activeCell="J1" sqref="J1"/>
    </sheetView>
  </sheetViews>
  <sheetFormatPr defaultColWidth="9.109375" defaultRowHeight="13.8" x14ac:dyDescent="0.3"/>
  <cols>
    <col min="1" max="1" width="10" style="15" bestFit="1" customWidth="1"/>
    <col min="2" max="6" width="8.6640625" style="15" customWidth="1"/>
    <col min="7" max="7" width="12.109375" style="15" bestFit="1" customWidth="1"/>
    <col min="8" max="9" width="8.6640625" customWidth="1"/>
    <col min="10" max="15" width="8.6640625" style="9" customWidth="1"/>
    <col min="16" max="16384" width="9.109375" style="9"/>
  </cols>
  <sheetData>
    <row r="1" spans="1:9" x14ac:dyDescent="0.3">
      <c r="A1" s="22"/>
      <c r="B1" s="142" t="s">
        <v>18</v>
      </c>
      <c r="C1" s="143"/>
      <c r="D1" s="143"/>
      <c r="E1" s="144"/>
      <c r="F1" s="93"/>
      <c r="G1" s="69" t="s">
        <v>18</v>
      </c>
      <c r="H1" s="142" t="s">
        <v>135</v>
      </c>
      <c r="I1" s="144"/>
    </row>
    <row r="2" spans="1:9" x14ac:dyDescent="0.3">
      <c r="A2" s="23"/>
      <c r="B2" s="139" t="s">
        <v>23</v>
      </c>
      <c r="C2" s="140"/>
      <c r="D2" s="140"/>
      <c r="E2" s="140"/>
      <c r="F2" s="91" t="s">
        <v>18</v>
      </c>
      <c r="G2" s="95" t="s">
        <v>34</v>
      </c>
      <c r="H2" s="148" t="s">
        <v>136</v>
      </c>
      <c r="I2" s="150"/>
    </row>
    <row r="3" spans="1:9" x14ac:dyDescent="0.3">
      <c r="A3" s="23"/>
      <c r="B3" s="96" t="s">
        <v>24</v>
      </c>
      <c r="C3" s="157" t="s">
        <v>32</v>
      </c>
      <c r="D3" s="158"/>
      <c r="E3" s="158"/>
      <c r="F3" s="94" t="s">
        <v>33</v>
      </c>
      <c r="G3" s="70" t="s">
        <v>3</v>
      </c>
      <c r="H3" s="136" t="s">
        <v>175</v>
      </c>
      <c r="I3" s="138"/>
    </row>
    <row r="4" spans="1:9" x14ac:dyDescent="0.3">
      <c r="A4" s="31"/>
      <c r="B4" s="1" t="s">
        <v>2</v>
      </c>
      <c r="C4" s="1" t="s">
        <v>107</v>
      </c>
      <c r="D4" s="1" t="s">
        <v>2</v>
      </c>
      <c r="E4" s="1" t="s">
        <v>1</v>
      </c>
      <c r="F4" s="1" t="s">
        <v>2</v>
      </c>
      <c r="G4" s="2" t="s">
        <v>2</v>
      </c>
      <c r="H4" s="151" t="s">
        <v>176</v>
      </c>
      <c r="I4" s="152"/>
    </row>
    <row r="5" spans="1:9" ht="93" customHeight="1" thickBot="1" x14ac:dyDescent="0.35">
      <c r="A5" s="32" t="s">
        <v>6</v>
      </c>
      <c r="B5" s="39" t="s">
        <v>97</v>
      </c>
      <c r="C5" s="39" t="s">
        <v>124</v>
      </c>
      <c r="D5" s="39" t="s">
        <v>99</v>
      </c>
      <c r="E5" s="39" t="s">
        <v>98</v>
      </c>
      <c r="F5" s="46" t="s">
        <v>100</v>
      </c>
      <c r="G5" s="4" t="s">
        <v>101</v>
      </c>
      <c r="H5" s="46" t="s">
        <v>122</v>
      </c>
      <c r="I5" s="46" t="s">
        <v>123</v>
      </c>
    </row>
    <row r="6" spans="1:9" ht="14.4" thickBot="1" x14ac:dyDescent="0.35">
      <c r="A6" s="11"/>
      <c r="B6" s="34"/>
      <c r="C6" s="34"/>
      <c r="D6" s="34"/>
      <c r="E6" s="34"/>
      <c r="F6" s="34"/>
      <c r="G6" s="34"/>
      <c r="H6" s="12"/>
      <c r="I6" s="13"/>
    </row>
    <row r="7" spans="1:9" x14ac:dyDescent="0.3">
      <c r="A7" s="63" t="s">
        <v>35</v>
      </c>
      <c r="B7" s="51">
        <v>372</v>
      </c>
      <c r="C7" s="51">
        <v>21</v>
      </c>
      <c r="D7" s="105">
        <v>302</v>
      </c>
      <c r="E7" s="106">
        <v>110</v>
      </c>
      <c r="F7" s="51">
        <v>363</v>
      </c>
      <c r="G7" s="51">
        <v>358</v>
      </c>
      <c r="H7" s="51">
        <v>339</v>
      </c>
      <c r="I7" s="106">
        <v>51</v>
      </c>
    </row>
    <row r="8" spans="1:9" x14ac:dyDescent="0.3">
      <c r="A8" s="61" t="s">
        <v>36</v>
      </c>
      <c r="B8" s="50">
        <v>517</v>
      </c>
      <c r="C8" s="50">
        <v>40</v>
      </c>
      <c r="D8" s="100">
        <v>405</v>
      </c>
      <c r="E8" s="101">
        <v>137</v>
      </c>
      <c r="F8" s="50">
        <v>517</v>
      </c>
      <c r="G8" s="50">
        <v>504</v>
      </c>
      <c r="H8" s="50">
        <v>437</v>
      </c>
      <c r="I8" s="101">
        <v>91</v>
      </c>
    </row>
    <row r="9" spans="1:9" x14ac:dyDescent="0.3">
      <c r="A9" s="61" t="s">
        <v>37</v>
      </c>
      <c r="B9" s="50">
        <v>378</v>
      </c>
      <c r="C9" s="50">
        <v>18</v>
      </c>
      <c r="D9" s="100">
        <v>268</v>
      </c>
      <c r="E9" s="101">
        <v>131</v>
      </c>
      <c r="F9" s="50">
        <v>373</v>
      </c>
      <c r="G9" s="50">
        <v>364</v>
      </c>
      <c r="H9" s="50">
        <v>331</v>
      </c>
      <c r="I9" s="101">
        <v>54</v>
      </c>
    </row>
    <row r="10" spans="1:9" x14ac:dyDescent="0.3">
      <c r="A10" s="61" t="s">
        <v>38</v>
      </c>
      <c r="B10" s="50">
        <v>362</v>
      </c>
      <c r="C10" s="50">
        <v>21</v>
      </c>
      <c r="D10" s="100">
        <v>242</v>
      </c>
      <c r="E10" s="101">
        <v>151</v>
      </c>
      <c r="F10" s="50">
        <v>362</v>
      </c>
      <c r="G10" s="50">
        <v>349</v>
      </c>
      <c r="H10" s="50">
        <v>318</v>
      </c>
      <c r="I10" s="101">
        <v>73</v>
      </c>
    </row>
    <row r="11" spans="1:9" x14ac:dyDescent="0.3">
      <c r="A11" s="61" t="s">
        <v>39</v>
      </c>
      <c r="B11" s="50">
        <v>416</v>
      </c>
      <c r="C11" s="50">
        <v>21</v>
      </c>
      <c r="D11" s="100">
        <v>243</v>
      </c>
      <c r="E11" s="101">
        <v>197</v>
      </c>
      <c r="F11" s="50">
        <v>411</v>
      </c>
      <c r="G11" s="50">
        <v>403</v>
      </c>
      <c r="H11" s="50">
        <v>366</v>
      </c>
      <c r="I11" s="101">
        <v>76</v>
      </c>
    </row>
    <row r="12" spans="1:9" x14ac:dyDescent="0.3">
      <c r="A12" s="61" t="s">
        <v>40</v>
      </c>
      <c r="B12" s="50">
        <v>343</v>
      </c>
      <c r="C12" s="50">
        <v>16</v>
      </c>
      <c r="D12" s="100">
        <v>263</v>
      </c>
      <c r="E12" s="101">
        <v>100</v>
      </c>
      <c r="F12" s="50">
        <v>322</v>
      </c>
      <c r="G12" s="50">
        <v>325</v>
      </c>
      <c r="H12" s="50">
        <v>297</v>
      </c>
      <c r="I12" s="101">
        <v>55</v>
      </c>
    </row>
    <row r="13" spans="1:9" x14ac:dyDescent="0.3">
      <c r="A13" s="61" t="s">
        <v>41</v>
      </c>
      <c r="B13" s="50">
        <v>267</v>
      </c>
      <c r="C13" s="50">
        <v>19</v>
      </c>
      <c r="D13" s="100">
        <v>216</v>
      </c>
      <c r="E13" s="101">
        <v>80</v>
      </c>
      <c r="F13" s="50">
        <v>264</v>
      </c>
      <c r="G13" s="50">
        <v>254</v>
      </c>
      <c r="H13" s="50">
        <v>243</v>
      </c>
      <c r="I13" s="101">
        <v>46</v>
      </c>
    </row>
    <row r="14" spans="1:9" x14ac:dyDescent="0.3">
      <c r="A14" s="64" t="s">
        <v>42</v>
      </c>
      <c r="B14" s="50">
        <v>510</v>
      </c>
      <c r="C14" s="50">
        <v>40</v>
      </c>
      <c r="D14" s="100">
        <v>380</v>
      </c>
      <c r="E14" s="101">
        <v>142</v>
      </c>
      <c r="F14" s="50">
        <v>507</v>
      </c>
      <c r="G14" s="50">
        <v>498</v>
      </c>
      <c r="H14" s="50">
        <v>449</v>
      </c>
      <c r="I14" s="101">
        <v>75</v>
      </c>
    </row>
    <row r="15" spans="1:9" x14ac:dyDescent="0.3">
      <c r="A15" s="64" t="s">
        <v>43</v>
      </c>
      <c r="B15" s="50">
        <v>411</v>
      </c>
      <c r="C15" s="50">
        <v>28</v>
      </c>
      <c r="D15" s="100">
        <v>329</v>
      </c>
      <c r="E15" s="101">
        <v>104</v>
      </c>
      <c r="F15" s="50">
        <v>411</v>
      </c>
      <c r="G15" s="50">
        <v>397</v>
      </c>
      <c r="H15" s="50">
        <v>351</v>
      </c>
      <c r="I15" s="101">
        <v>55</v>
      </c>
    </row>
    <row r="16" spans="1:9" x14ac:dyDescent="0.3">
      <c r="A16" s="64" t="s">
        <v>44</v>
      </c>
      <c r="B16" s="50">
        <v>491</v>
      </c>
      <c r="C16" s="50">
        <v>39</v>
      </c>
      <c r="D16" s="100">
        <v>409</v>
      </c>
      <c r="E16" s="101">
        <v>103</v>
      </c>
      <c r="F16" s="50">
        <v>489</v>
      </c>
      <c r="G16" s="50">
        <v>481</v>
      </c>
      <c r="H16" s="50">
        <v>448</v>
      </c>
      <c r="I16" s="101">
        <v>63</v>
      </c>
    </row>
    <row r="17" spans="1:9" x14ac:dyDescent="0.3">
      <c r="A17" s="64" t="s">
        <v>45</v>
      </c>
      <c r="B17" s="50">
        <v>468</v>
      </c>
      <c r="C17" s="50">
        <v>61</v>
      </c>
      <c r="D17" s="100">
        <v>356</v>
      </c>
      <c r="E17" s="101">
        <v>144</v>
      </c>
      <c r="F17" s="50">
        <v>478</v>
      </c>
      <c r="G17" s="50">
        <v>461</v>
      </c>
      <c r="H17" s="50">
        <v>442</v>
      </c>
      <c r="I17" s="101">
        <v>66</v>
      </c>
    </row>
    <row r="18" spans="1:9" x14ac:dyDescent="0.3">
      <c r="A18" s="64" t="s">
        <v>46</v>
      </c>
      <c r="B18" s="50">
        <v>329</v>
      </c>
      <c r="C18" s="50">
        <v>20</v>
      </c>
      <c r="D18" s="100">
        <v>269</v>
      </c>
      <c r="E18" s="101">
        <v>89</v>
      </c>
      <c r="F18" s="50">
        <v>330</v>
      </c>
      <c r="G18" s="50">
        <v>317</v>
      </c>
      <c r="H18" s="50">
        <v>290</v>
      </c>
      <c r="I18" s="101">
        <v>54</v>
      </c>
    </row>
    <row r="19" spans="1:9" x14ac:dyDescent="0.3">
      <c r="A19" s="64" t="s">
        <v>47</v>
      </c>
      <c r="B19" s="50">
        <v>497</v>
      </c>
      <c r="C19" s="50">
        <v>41</v>
      </c>
      <c r="D19" s="100">
        <v>374</v>
      </c>
      <c r="E19" s="101">
        <v>132</v>
      </c>
      <c r="F19" s="50">
        <v>500</v>
      </c>
      <c r="G19" s="50">
        <v>493</v>
      </c>
      <c r="H19" s="50">
        <v>447</v>
      </c>
      <c r="I19" s="101">
        <v>56</v>
      </c>
    </row>
    <row r="20" spans="1:9" x14ac:dyDescent="0.3">
      <c r="A20" s="64" t="s">
        <v>48</v>
      </c>
      <c r="B20" s="50">
        <v>484</v>
      </c>
      <c r="C20" s="50">
        <v>19</v>
      </c>
      <c r="D20" s="100">
        <v>394</v>
      </c>
      <c r="E20" s="101">
        <v>126</v>
      </c>
      <c r="F20" s="50">
        <v>491</v>
      </c>
      <c r="G20" s="50">
        <v>475</v>
      </c>
      <c r="H20" s="50">
        <v>441</v>
      </c>
      <c r="I20" s="101">
        <v>49</v>
      </c>
    </row>
    <row r="21" spans="1:9" x14ac:dyDescent="0.3">
      <c r="A21" s="64" t="s">
        <v>49</v>
      </c>
      <c r="B21" s="50">
        <v>630</v>
      </c>
      <c r="C21" s="50">
        <v>30</v>
      </c>
      <c r="D21" s="100">
        <v>503</v>
      </c>
      <c r="E21" s="101">
        <v>169</v>
      </c>
      <c r="F21" s="50">
        <v>645</v>
      </c>
      <c r="G21" s="50">
        <v>630</v>
      </c>
      <c r="H21" s="50">
        <v>570</v>
      </c>
      <c r="I21" s="101">
        <v>72</v>
      </c>
    </row>
    <row r="22" spans="1:9" x14ac:dyDescent="0.3">
      <c r="A22" s="64" t="s">
        <v>50</v>
      </c>
      <c r="B22" s="50">
        <v>461</v>
      </c>
      <c r="C22" s="50">
        <v>32</v>
      </c>
      <c r="D22" s="100">
        <v>360</v>
      </c>
      <c r="E22" s="101">
        <v>126</v>
      </c>
      <c r="F22" s="50">
        <v>465</v>
      </c>
      <c r="G22" s="50">
        <v>460</v>
      </c>
      <c r="H22" s="50">
        <v>415</v>
      </c>
      <c r="I22" s="101">
        <v>55</v>
      </c>
    </row>
    <row r="23" spans="1:9" x14ac:dyDescent="0.3">
      <c r="A23" s="64" t="s">
        <v>51</v>
      </c>
      <c r="B23" s="50">
        <v>194</v>
      </c>
      <c r="C23" s="50">
        <v>11</v>
      </c>
      <c r="D23" s="100">
        <v>158</v>
      </c>
      <c r="E23" s="101">
        <v>46</v>
      </c>
      <c r="F23" s="50">
        <v>200</v>
      </c>
      <c r="G23" s="50">
        <v>188</v>
      </c>
      <c r="H23" s="50">
        <v>177</v>
      </c>
      <c r="I23" s="101">
        <v>20</v>
      </c>
    </row>
    <row r="24" spans="1:9" x14ac:dyDescent="0.3">
      <c r="A24" s="64" t="s">
        <v>52</v>
      </c>
      <c r="B24" s="50">
        <v>224</v>
      </c>
      <c r="C24" s="50">
        <v>18</v>
      </c>
      <c r="D24" s="100">
        <v>215</v>
      </c>
      <c r="E24" s="101">
        <v>28</v>
      </c>
      <c r="F24" s="50">
        <v>217</v>
      </c>
      <c r="G24" s="50">
        <v>216</v>
      </c>
      <c r="H24" s="50">
        <v>192</v>
      </c>
      <c r="I24" s="101">
        <v>27</v>
      </c>
    </row>
    <row r="25" spans="1:9" x14ac:dyDescent="0.3">
      <c r="A25" s="64" t="s">
        <v>53</v>
      </c>
      <c r="B25" s="50">
        <v>409</v>
      </c>
      <c r="C25" s="50">
        <v>34</v>
      </c>
      <c r="D25" s="100">
        <v>260</v>
      </c>
      <c r="E25" s="101">
        <v>170</v>
      </c>
      <c r="F25" s="50">
        <v>411</v>
      </c>
      <c r="G25" s="50">
        <v>396</v>
      </c>
      <c r="H25" s="50">
        <v>362</v>
      </c>
      <c r="I25" s="101">
        <v>81</v>
      </c>
    </row>
    <row r="26" spans="1:9" x14ac:dyDescent="0.3">
      <c r="A26" s="64" t="s">
        <v>54</v>
      </c>
      <c r="B26" s="50">
        <v>385</v>
      </c>
      <c r="C26" s="50">
        <v>28</v>
      </c>
      <c r="D26" s="100">
        <v>244</v>
      </c>
      <c r="E26" s="101">
        <v>150</v>
      </c>
      <c r="F26" s="50">
        <v>392</v>
      </c>
      <c r="G26" s="50">
        <v>386</v>
      </c>
      <c r="H26" s="50">
        <v>320</v>
      </c>
      <c r="I26" s="101">
        <v>78</v>
      </c>
    </row>
    <row r="27" spans="1:9" x14ac:dyDescent="0.3">
      <c r="A27" s="64" t="s">
        <v>55</v>
      </c>
      <c r="B27" s="50">
        <v>451</v>
      </c>
      <c r="C27" s="50">
        <v>49</v>
      </c>
      <c r="D27" s="100">
        <v>271</v>
      </c>
      <c r="E27" s="101">
        <v>190</v>
      </c>
      <c r="F27" s="50">
        <v>453</v>
      </c>
      <c r="G27" s="50">
        <v>439</v>
      </c>
      <c r="H27" s="50">
        <v>399</v>
      </c>
      <c r="I27" s="101">
        <v>87</v>
      </c>
    </row>
    <row r="28" spans="1:9" x14ac:dyDescent="0.3">
      <c r="A28" s="64" t="s">
        <v>56</v>
      </c>
      <c r="B28" s="50">
        <v>432</v>
      </c>
      <c r="C28" s="50">
        <v>50</v>
      </c>
      <c r="D28" s="100">
        <v>289</v>
      </c>
      <c r="E28" s="101">
        <v>141</v>
      </c>
      <c r="F28" s="50">
        <v>432</v>
      </c>
      <c r="G28" s="50">
        <v>427</v>
      </c>
      <c r="H28" s="50">
        <v>377</v>
      </c>
      <c r="I28" s="101">
        <v>70</v>
      </c>
    </row>
    <row r="29" spans="1:9" x14ac:dyDescent="0.3">
      <c r="A29" s="64" t="s">
        <v>57</v>
      </c>
      <c r="B29" s="50">
        <v>433</v>
      </c>
      <c r="C29" s="50">
        <v>25</v>
      </c>
      <c r="D29" s="100">
        <v>318</v>
      </c>
      <c r="E29" s="101">
        <v>144</v>
      </c>
      <c r="F29" s="50">
        <v>418</v>
      </c>
      <c r="G29" s="50">
        <v>425</v>
      </c>
      <c r="H29" s="50">
        <v>387</v>
      </c>
      <c r="I29" s="101">
        <v>54</v>
      </c>
    </row>
    <row r="30" spans="1:9" x14ac:dyDescent="0.3">
      <c r="A30" s="64" t="s">
        <v>58</v>
      </c>
      <c r="B30" s="50">
        <v>393</v>
      </c>
      <c r="C30" s="50">
        <v>25</v>
      </c>
      <c r="D30" s="100">
        <v>281</v>
      </c>
      <c r="E30" s="101">
        <v>123</v>
      </c>
      <c r="F30" s="50">
        <v>384</v>
      </c>
      <c r="G30" s="50">
        <v>389</v>
      </c>
      <c r="H30" s="50">
        <v>349</v>
      </c>
      <c r="I30" s="101">
        <v>37</v>
      </c>
    </row>
    <row r="31" spans="1:9" x14ac:dyDescent="0.3">
      <c r="A31" s="64" t="s">
        <v>59</v>
      </c>
      <c r="B31" s="50">
        <v>406</v>
      </c>
      <c r="C31" s="50">
        <v>24</v>
      </c>
      <c r="D31" s="100">
        <v>263</v>
      </c>
      <c r="E31" s="101">
        <v>159</v>
      </c>
      <c r="F31" s="50">
        <v>402</v>
      </c>
      <c r="G31" s="50">
        <v>394</v>
      </c>
      <c r="H31" s="50">
        <v>361</v>
      </c>
      <c r="I31" s="101">
        <v>61</v>
      </c>
    </row>
    <row r="32" spans="1:9" x14ac:dyDescent="0.3">
      <c r="A32" s="64" t="s">
        <v>60</v>
      </c>
      <c r="B32" s="50">
        <v>379</v>
      </c>
      <c r="C32" s="50">
        <v>25</v>
      </c>
      <c r="D32" s="100">
        <v>273</v>
      </c>
      <c r="E32" s="101">
        <v>133</v>
      </c>
      <c r="F32" s="50">
        <v>377</v>
      </c>
      <c r="G32" s="50">
        <v>370</v>
      </c>
      <c r="H32" s="50">
        <v>346</v>
      </c>
      <c r="I32" s="101">
        <v>37</v>
      </c>
    </row>
    <row r="33" spans="1:9" x14ac:dyDescent="0.3">
      <c r="A33" s="64" t="s">
        <v>61</v>
      </c>
      <c r="B33" s="50">
        <v>487</v>
      </c>
      <c r="C33" s="50">
        <v>34</v>
      </c>
      <c r="D33" s="100">
        <v>342</v>
      </c>
      <c r="E33" s="101">
        <v>170</v>
      </c>
      <c r="F33" s="50">
        <v>499</v>
      </c>
      <c r="G33" s="50">
        <v>478</v>
      </c>
      <c r="H33" s="50">
        <v>429</v>
      </c>
      <c r="I33" s="101">
        <v>72</v>
      </c>
    </row>
    <row r="34" spans="1:9" x14ac:dyDescent="0.3">
      <c r="A34" s="64" t="s">
        <v>62</v>
      </c>
      <c r="B34" s="50">
        <v>322</v>
      </c>
      <c r="C34" s="50">
        <v>28</v>
      </c>
      <c r="D34" s="100">
        <v>214</v>
      </c>
      <c r="E34" s="101">
        <v>111</v>
      </c>
      <c r="F34" s="50">
        <v>318</v>
      </c>
      <c r="G34" s="50">
        <v>317</v>
      </c>
      <c r="H34" s="50">
        <v>300</v>
      </c>
      <c r="I34" s="101">
        <v>42</v>
      </c>
    </row>
    <row r="35" spans="1:9" x14ac:dyDescent="0.3">
      <c r="A35" s="64" t="s">
        <v>63</v>
      </c>
      <c r="B35" s="50">
        <v>440</v>
      </c>
      <c r="C35" s="50">
        <v>48</v>
      </c>
      <c r="D35" s="100">
        <v>307</v>
      </c>
      <c r="E35" s="101">
        <v>132</v>
      </c>
      <c r="F35" s="50">
        <v>428</v>
      </c>
      <c r="G35" s="50">
        <v>427</v>
      </c>
      <c r="H35" s="50">
        <v>391</v>
      </c>
      <c r="I35" s="101">
        <v>66</v>
      </c>
    </row>
    <row r="36" spans="1:9" x14ac:dyDescent="0.3">
      <c r="A36" s="64" t="s">
        <v>64</v>
      </c>
      <c r="B36" s="50">
        <v>424</v>
      </c>
      <c r="C36" s="50">
        <v>31</v>
      </c>
      <c r="D36" s="100">
        <v>317</v>
      </c>
      <c r="E36" s="101">
        <v>142</v>
      </c>
      <c r="F36" s="50">
        <v>433</v>
      </c>
      <c r="G36" s="50">
        <v>416</v>
      </c>
      <c r="H36" s="50">
        <v>370</v>
      </c>
      <c r="I36" s="101">
        <v>69</v>
      </c>
    </row>
    <row r="37" spans="1:9" x14ac:dyDescent="0.3">
      <c r="A37" s="64" t="s">
        <v>65</v>
      </c>
      <c r="B37" s="50">
        <v>506</v>
      </c>
      <c r="C37" s="50">
        <v>53</v>
      </c>
      <c r="D37" s="100">
        <v>358</v>
      </c>
      <c r="E37" s="101">
        <v>148</v>
      </c>
      <c r="F37" s="50">
        <v>507</v>
      </c>
      <c r="G37" s="50">
        <v>513</v>
      </c>
      <c r="H37" s="50">
        <v>440</v>
      </c>
      <c r="I37" s="101">
        <v>96</v>
      </c>
    </row>
    <row r="38" spans="1:9" x14ac:dyDescent="0.3">
      <c r="A38" s="64" t="s">
        <v>66</v>
      </c>
      <c r="B38" s="50">
        <v>510</v>
      </c>
      <c r="C38" s="50">
        <v>43</v>
      </c>
      <c r="D38" s="100">
        <v>344</v>
      </c>
      <c r="E38" s="101">
        <v>167</v>
      </c>
      <c r="F38" s="50">
        <v>505</v>
      </c>
      <c r="G38" s="50">
        <v>498</v>
      </c>
      <c r="H38" s="50">
        <v>424</v>
      </c>
      <c r="I38" s="101">
        <v>90</v>
      </c>
    </row>
    <row r="39" spans="1:9" x14ac:dyDescent="0.3">
      <c r="A39" s="64" t="s">
        <v>67</v>
      </c>
      <c r="B39" s="50">
        <v>232</v>
      </c>
      <c r="C39" s="50">
        <v>29</v>
      </c>
      <c r="D39" s="100">
        <v>162</v>
      </c>
      <c r="E39" s="101">
        <v>77</v>
      </c>
      <c r="F39" s="50">
        <v>230</v>
      </c>
      <c r="G39" s="50">
        <v>229</v>
      </c>
      <c r="H39" s="50">
        <v>219</v>
      </c>
      <c r="I39" s="101">
        <v>39</v>
      </c>
    </row>
    <row r="40" spans="1:9" x14ac:dyDescent="0.3">
      <c r="A40" s="64" t="s">
        <v>68</v>
      </c>
      <c r="B40" s="50">
        <v>283</v>
      </c>
      <c r="C40" s="50">
        <v>39</v>
      </c>
      <c r="D40" s="100">
        <v>190</v>
      </c>
      <c r="E40" s="101">
        <v>93</v>
      </c>
      <c r="F40" s="50">
        <v>283</v>
      </c>
      <c r="G40" s="50">
        <v>275</v>
      </c>
      <c r="H40" s="50">
        <v>234</v>
      </c>
      <c r="I40" s="101">
        <v>59</v>
      </c>
    </row>
    <row r="41" spans="1:9" x14ac:dyDescent="0.3">
      <c r="A41" s="64" t="s">
        <v>69</v>
      </c>
      <c r="B41" s="50">
        <v>368</v>
      </c>
      <c r="C41" s="50">
        <v>30</v>
      </c>
      <c r="D41" s="100">
        <v>266</v>
      </c>
      <c r="E41" s="101">
        <v>119</v>
      </c>
      <c r="F41" s="50">
        <v>376</v>
      </c>
      <c r="G41" s="50">
        <v>365</v>
      </c>
      <c r="H41" s="50">
        <v>314</v>
      </c>
      <c r="I41" s="101">
        <v>61</v>
      </c>
    </row>
    <row r="42" spans="1:9" x14ac:dyDescent="0.3">
      <c r="A42" s="64" t="s">
        <v>70</v>
      </c>
      <c r="B42" s="50">
        <v>416</v>
      </c>
      <c r="C42" s="50">
        <v>37</v>
      </c>
      <c r="D42" s="100">
        <v>285</v>
      </c>
      <c r="E42" s="101">
        <v>139</v>
      </c>
      <c r="F42" s="50">
        <v>407</v>
      </c>
      <c r="G42" s="50">
        <v>410</v>
      </c>
      <c r="H42" s="50">
        <v>377</v>
      </c>
      <c r="I42" s="101">
        <v>56</v>
      </c>
    </row>
    <row r="43" spans="1:9" x14ac:dyDescent="0.3">
      <c r="A43" s="64" t="s">
        <v>71</v>
      </c>
      <c r="B43" s="50">
        <v>408</v>
      </c>
      <c r="C43" s="50">
        <v>26</v>
      </c>
      <c r="D43" s="100">
        <v>301</v>
      </c>
      <c r="E43" s="101">
        <v>135</v>
      </c>
      <c r="F43" s="50">
        <v>418</v>
      </c>
      <c r="G43" s="50">
        <v>399</v>
      </c>
      <c r="H43" s="50">
        <v>350</v>
      </c>
      <c r="I43" s="101">
        <v>50</v>
      </c>
    </row>
    <row r="44" spans="1:9" x14ac:dyDescent="0.3">
      <c r="A44" s="64" t="s">
        <v>72</v>
      </c>
      <c r="B44" s="50">
        <v>657</v>
      </c>
      <c r="C44" s="50">
        <v>33</v>
      </c>
      <c r="D44" s="100">
        <v>497</v>
      </c>
      <c r="E44" s="101">
        <v>221</v>
      </c>
      <c r="F44" s="50">
        <v>663</v>
      </c>
      <c r="G44" s="50">
        <v>654</v>
      </c>
      <c r="H44" s="50">
        <v>554</v>
      </c>
      <c r="I44" s="101">
        <v>86</v>
      </c>
    </row>
    <row r="45" spans="1:9" x14ac:dyDescent="0.3">
      <c r="A45" s="64" t="s">
        <v>73</v>
      </c>
      <c r="B45" s="50">
        <v>313</v>
      </c>
      <c r="C45" s="50">
        <v>27</v>
      </c>
      <c r="D45" s="100">
        <v>215</v>
      </c>
      <c r="E45" s="101">
        <v>110</v>
      </c>
      <c r="F45" s="50">
        <v>307</v>
      </c>
      <c r="G45" s="50">
        <v>315</v>
      </c>
      <c r="H45" s="50">
        <v>278</v>
      </c>
      <c r="I45" s="101">
        <v>41</v>
      </c>
    </row>
    <row r="46" spans="1:9" x14ac:dyDescent="0.3">
      <c r="A46" s="64" t="s">
        <v>74</v>
      </c>
      <c r="B46" s="50">
        <v>270</v>
      </c>
      <c r="C46" s="50">
        <v>18</v>
      </c>
      <c r="D46" s="100">
        <v>183</v>
      </c>
      <c r="E46" s="101">
        <v>110</v>
      </c>
      <c r="F46" s="50">
        <v>267</v>
      </c>
      <c r="G46" s="50">
        <v>275</v>
      </c>
      <c r="H46" s="50">
        <v>252</v>
      </c>
      <c r="I46" s="101">
        <v>34</v>
      </c>
    </row>
    <row r="47" spans="1:9" x14ac:dyDescent="0.3">
      <c r="A47" s="64" t="s">
        <v>75</v>
      </c>
      <c r="B47" s="50">
        <v>401</v>
      </c>
      <c r="C47" s="50">
        <v>13</v>
      </c>
      <c r="D47" s="100">
        <v>308</v>
      </c>
      <c r="E47" s="101">
        <v>108</v>
      </c>
      <c r="F47" s="50">
        <v>393</v>
      </c>
      <c r="G47" s="50">
        <v>396</v>
      </c>
      <c r="H47" s="50">
        <v>366</v>
      </c>
      <c r="I47" s="101">
        <v>30</v>
      </c>
    </row>
    <row r="48" spans="1:9" x14ac:dyDescent="0.3">
      <c r="A48" s="64" t="s">
        <v>76</v>
      </c>
      <c r="B48" s="50">
        <v>348</v>
      </c>
      <c r="C48" s="50">
        <v>16</v>
      </c>
      <c r="D48" s="100">
        <v>291</v>
      </c>
      <c r="E48" s="101">
        <v>85</v>
      </c>
      <c r="F48" s="50">
        <v>351</v>
      </c>
      <c r="G48" s="50">
        <v>346</v>
      </c>
      <c r="H48" s="50">
        <v>330</v>
      </c>
      <c r="I48" s="101">
        <v>26</v>
      </c>
    </row>
    <row r="49" spans="1:9" x14ac:dyDescent="0.3">
      <c r="A49" s="64" t="s">
        <v>77</v>
      </c>
      <c r="B49" s="50">
        <v>301</v>
      </c>
      <c r="C49" s="50">
        <v>21</v>
      </c>
      <c r="D49" s="100">
        <v>217</v>
      </c>
      <c r="E49" s="101">
        <v>118</v>
      </c>
      <c r="F49" s="50">
        <v>318</v>
      </c>
      <c r="G49" s="50">
        <v>290</v>
      </c>
      <c r="H49" s="50">
        <v>285</v>
      </c>
      <c r="I49" s="101">
        <v>41</v>
      </c>
    </row>
    <row r="50" spans="1:9" x14ac:dyDescent="0.3">
      <c r="A50" s="61" t="s">
        <v>78</v>
      </c>
      <c r="B50" s="49">
        <v>348</v>
      </c>
      <c r="C50" s="49">
        <v>22</v>
      </c>
      <c r="D50" s="98">
        <v>254</v>
      </c>
      <c r="E50" s="99">
        <v>105</v>
      </c>
      <c r="F50" s="49">
        <v>346</v>
      </c>
      <c r="G50" s="49">
        <v>346</v>
      </c>
      <c r="H50" s="49">
        <v>311</v>
      </c>
      <c r="I50" s="99">
        <v>47</v>
      </c>
    </row>
    <row r="51" spans="1:9" x14ac:dyDescent="0.3">
      <c r="A51" s="61" t="s">
        <v>127</v>
      </c>
      <c r="B51" s="76">
        <v>423</v>
      </c>
      <c r="C51" s="49">
        <v>28</v>
      </c>
      <c r="D51" s="98">
        <v>314</v>
      </c>
      <c r="E51" s="99">
        <v>145</v>
      </c>
      <c r="F51" s="76">
        <v>418</v>
      </c>
      <c r="G51" s="76">
        <v>406</v>
      </c>
      <c r="H51" s="49">
        <v>372</v>
      </c>
      <c r="I51" s="99">
        <v>62</v>
      </c>
    </row>
    <row r="52" spans="1:9" x14ac:dyDescent="0.3">
      <c r="A52" s="61" t="s">
        <v>125</v>
      </c>
      <c r="B52" s="76">
        <v>5102</v>
      </c>
      <c r="C52" s="49">
        <v>324</v>
      </c>
      <c r="D52" s="98">
        <v>3455</v>
      </c>
      <c r="E52" s="99">
        <v>2350</v>
      </c>
      <c r="F52" s="76">
        <v>5155</v>
      </c>
      <c r="G52" s="76">
        <v>5071</v>
      </c>
      <c r="H52" s="49">
        <v>4833</v>
      </c>
      <c r="I52" s="99">
        <v>692</v>
      </c>
    </row>
    <row r="53" spans="1:9" x14ac:dyDescent="0.3">
      <c r="A53" s="62" t="s">
        <v>126</v>
      </c>
      <c r="B53" s="75">
        <v>2123</v>
      </c>
      <c r="C53" s="102">
        <v>123</v>
      </c>
      <c r="D53" s="103">
        <v>1655</v>
      </c>
      <c r="E53" s="104">
        <v>804</v>
      </c>
      <c r="F53" s="75">
        <v>2144</v>
      </c>
      <c r="G53" s="75">
        <v>2110</v>
      </c>
      <c r="H53" s="102">
        <v>2018</v>
      </c>
      <c r="I53" s="104">
        <v>300</v>
      </c>
    </row>
    <row r="54" spans="1:9" x14ac:dyDescent="0.3">
      <c r="A54" s="7" t="s">
        <v>0</v>
      </c>
      <c r="B54" s="16">
        <f t="shared" ref="B54:I54" si="0">SUM(B7:B53)</f>
        <v>25324</v>
      </c>
      <c r="C54" s="16">
        <f t="shared" si="0"/>
        <v>1778</v>
      </c>
      <c r="D54" s="16">
        <f t="shared" si="0"/>
        <v>18360</v>
      </c>
      <c r="E54" s="16">
        <f t="shared" si="0"/>
        <v>8914</v>
      </c>
      <c r="F54" s="16">
        <f t="shared" si="0"/>
        <v>25380</v>
      </c>
      <c r="G54" s="16">
        <f t="shared" si="0"/>
        <v>24935</v>
      </c>
      <c r="H54" s="16">
        <f t="shared" si="0"/>
        <v>22901</v>
      </c>
      <c r="I54" s="16">
        <f t="shared" si="0"/>
        <v>3602</v>
      </c>
    </row>
    <row r="55" spans="1:9" x14ac:dyDescent="0.3">
      <c r="H55" s="36"/>
      <c r="I55" s="36"/>
    </row>
  </sheetData>
  <sheetProtection selectLockedCells="1"/>
  <mergeCells count="7">
    <mergeCell ref="C3:E3"/>
    <mergeCell ref="B2:E2"/>
    <mergeCell ref="B1:E1"/>
    <mergeCell ref="H3:I3"/>
    <mergeCell ref="H4:I4"/>
    <mergeCell ref="H1:I1"/>
    <mergeCell ref="H2:I2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zoomScaleNormal="100" workbookViewId="0">
      <pane ySplit="6" topLeftCell="A7" activePane="bottomLeft" state="frozen"/>
      <selection pane="bottomLeft" activeCell="F1" sqref="F1"/>
    </sheetView>
  </sheetViews>
  <sheetFormatPr defaultRowHeight="13.8" x14ac:dyDescent="0.3"/>
  <cols>
    <col min="1" max="1" width="10" style="15" bestFit="1" customWidth="1"/>
    <col min="2" max="10" width="8.6640625" customWidth="1"/>
  </cols>
  <sheetData>
    <row r="1" spans="1:6" x14ac:dyDescent="0.3">
      <c r="A1" s="22"/>
      <c r="B1" s="142"/>
      <c r="C1" s="143"/>
      <c r="D1" s="143"/>
      <c r="E1" s="144"/>
      <c r="F1" s="9"/>
    </row>
    <row r="2" spans="1:6" x14ac:dyDescent="0.3">
      <c r="A2" s="37"/>
      <c r="B2" s="139" t="s">
        <v>179</v>
      </c>
      <c r="C2" s="140"/>
      <c r="D2" s="140"/>
      <c r="E2" s="141"/>
      <c r="F2" s="9"/>
    </row>
    <row r="3" spans="1:6" x14ac:dyDescent="0.3">
      <c r="A3" s="23"/>
      <c r="B3" s="148" t="s">
        <v>180</v>
      </c>
      <c r="C3" s="149"/>
      <c r="D3" s="149"/>
      <c r="E3" s="150"/>
      <c r="F3" s="9"/>
    </row>
    <row r="4" spans="1:6" x14ac:dyDescent="0.3">
      <c r="A4" s="84"/>
      <c r="B4" s="139" t="s">
        <v>128</v>
      </c>
      <c r="C4" s="141"/>
      <c r="D4" s="70" t="s">
        <v>129</v>
      </c>
      <c r="E4" s="92" t="s">
        <v>130</v>
      </c>
      <c r="F4" s="24"/>
    </row>
    <row r="5" spans="1:6" ht="93" customHeight="1" thickBot="1" x14ac:dyDescent="0.35">
      <c r="A5" s="32" t="s">
        <v>6</v>
      </c>
      <c r="B5" s="5" t="s">
        <v>131</v>
      </c>
      <c r="C5" s="52" t="s">
        <v>132</v>
      </c>
      <c r="D5" s="5" t="s">
        <v>133</v>
      </c>
      <c r="E5" s="5" t="s">
        <v>134</v>
      </c>
      <c r="F5" s="9"/>
    </row>
    <row r="6" spans="1:6" ht="14.4" thickBot="1" x14ac:dyDescent="0.35">
      <c r="A6" s="11"/>
      <c r="B6" s="34"/>
      <c r="C6" s="34"/>
      <c r="D6" s="34"/>
      <c r="E6" s="66"/>
      <c r="F6" s="10"/>
    </row>
    <row r="7" spans="1:6" x14ac:dyDescent="0.3">
      <c r="A7" s="63" t="s">
        <v>35</v>
      </c>
      <c r="B7" s="123">
        <v>184</v>
      </c>
      <c r="C7" s="18">
        <v>199</v>
      </c>
      <c r="D7" s="59">
        <v>356</v>
      </c>
      <c r="E7" s="35">
        <v>357</v>
      </c>
      <c r="F7" s="14"/>
    </row>
    <row r="8" spans="1:6" x14ac:dyDescent="0.3">
      <c r="A8" s="61" t="s">
        <v>36</v>
      </c>
      <c r="B8" s="125">
        <v>299</v>
      </c>
      <c r="C8" s="56">
        <v>223</v>
      </c>
      <c r="D8" s="59">
        <v>474</v>
      </c>
      <c r="E8" s="35">
        <v>484</v>
      </c>
      <c r="F8" s="14"/>
    </row>
    <row r="9" spans="1:6" x14ac:dyDescent="0.3">
      <c r="A9" s="61" t="s">
        <v>37</v>
      </c>
      <c r="B9" s="125">
        <v>197</v>
      </c>
      <c r="C9" s="56">
        <v>190</v>
      </c>
      <c r="D9" s="59">
        <v>348</v>
      </c>
      <c r="E9" s="35">
        <v>360</v>
      </c>
      <c r="F9" s="14"/>
    </row>
    <row r="10" spans="1:6" x14ac:dyDescent="0.3">
      <c r="A10" s="61" t="s">
        <v>38</v>
      </c>
      <c r="B10" s="125">
        <v>229</v>
      </c>
      <c r="C10" s="56">
        <v>160</v>
      </c>
      <c r="D10" s="59">
        <v>340</v>
      </c>
      <c r="E10" s="35">
        <v>344</v>
      </c>
      <c r="F10" s="14"/>
    </row>
    <row r="11" spans="1:6" x14ac:dyDescent="0.3">
      <c r="A11" s="61" t="s">
        <v>39</v>
      </c>
      <c r="B11" s="125">
        <v>265</v>
      </c>
      <c r="C11" s="56">
        <v>171</v>
      </c>
      <c r="D11" s="59">
        <v>409</v>
      </c>
      <c r="E11" s="35">
        <v>415</v>
      </c>
      <c r="F11" s="14"/>
    </row>
    <row r="12" spans="1:6" x14ac:dyDescent="0.3">
      <c r="A12" s="61" t="s">
        <v>40</v>
      </c>
      <c r="B12" s="125">
        <v>209</v>
      </c>
      <c r="C12" s="56">
        <v>134</v>
      </c>
      <c r="D12" s="59">
        <v>315</v>
      </c>
      <c r="E12" s="35">
        <v>313</v>
      </c>
      <c r="F12" s="14"/>
    </row>
    <row r="13" spans="1:6" x14ac:dyDescent="0.3">
      <c r="A13" s="61" t="s">
        <v>41</v>
      </c>
      <c r="B13" s="125">
        <v>177</v>
      </c>
      <c r="C13" s="56">
        <v>92</v>
      </c>
      <c r="D13" s="59">
        <v>236</v>
      </c>
      <c r="E13" s="35">
        <v>239</v>
      </c>
      <c r="F13" s="14"/>
    </row>
    <row r="14" spans="1:6" x14ac:dyDescent="0.3">
      <c r="A14" s="64" t="s">
        <v>42</v>
      </c>
      <c r="B14" s="125">
        <v>269</v>
      </c>
      <c r="C14" s="56">
        <v>235</v>
      </c>
      <c r="D14" s="59">
        <v>475</v>
      </c>
      <c r="E14" s="35">
        <v>476</v>
      </c>
      <c r="F14" s="14"/>
    </row>
    <row r="15" spans="1:6" x14ac:dyDescent="0.3">
      <c r="A15" s="64" t="s">
        <v>43</v>
      </c>
      <c r="B15" s="125">
        <v>184</v>
      </c>
      <c r="C15" s="56">
        <v>213</v>
      </c>
      <c r="D15" s="59">
        <v>358</v>
      </c>
      <c r="E15" s="35">
        <v>361</v>
      </c>
      <c r="F15" s="14"/>
    </row>
    <row r="16" spans="1:6" x14ac:dyDescent="0.3">
      <c r="A16" s="64" t="s">
        <v>44</v>
      </c>
      <c r="B16" s="125">
        <v>260</v>
      </c>
      <c r="C16" s="56">
        <v>233</v>
      </c>
      <c r="D16" s="59">
        <v>444</v>
      </c>
      <c r="E16" s="35">
        <v>453</v>
      </c>
      <c r="F16" s="14"/>
    </row>
    <row r="17" spans="1:6" x14ac:dyDescent="0.3">
      <c r="A17" s="64" t="s">
        <v>45</v>
      </c>
      <c r="B17" s="125">
        <v>227</v>
      </c>
      <c r="C17" s="56">
        <v>255</v>
      </c>
      <c r="D17" s="59">
        <v>411</v>
      </c>
      <c r="E17" s="35">
        <v>418</v>
      </c>
      <c r="F17" s="14"/>
    </row>
    <row r="18" spans="1:6" x14ac:dyDescent="0.3">
      <c r="A18" s="64" t="s">
        <v>46</v>
      </c>
      <c r="B18" s="125">
        <v>179</v>
      </c>
      <c r="C18" s="56">
        <v>161</v>
      </c>
      <c r="D18" s="59">
        <v>309</v>
      </c>
      <c r="E18" s="35">
        <v>312</v>
      </c>
    </row>
    <row r="19" spans="1:6" x14ac:dyDescent="0.3">
      <c r="A19" s="64" t="s">
        <v>47</v>
      </c>
      <c r="B19" s="125">
        <v>234</v>
      </c>
      <c r="C19" s="56">
        <v>244</v>
      </c>
      <c r="D19" s="59">
        <v>462</v>
      </c>
      <c r="E19" s="35">
        <v>457</v>
      </c>
    </row>
    <row r="20" spans="1:6" x14ac:dyDescent="0.3">
      <c r="A20" s="64" t="s">
        <v>48</v>
      </c>
      <c r="B20" s="125">
        <v>206</v>
      </c>
      <c r="C20" s="56">
        <v>257</v>
      </c>
      <c r="D20" s="59">
        <v>442</v>
      </c>
      <c r="E20" s="35">
        <v>438</v>
      </c>
    </row>
    <row r="21" spans="1:6" x14ac:dyDescent="0.3">
      <c r="A21" s="64" t="s">
        <v>49</v>
      </c>
      <c r="B21" s="125">
        <v>282</v>
      </c>
      <c r="C21" s="56">
        <v>332</v>
      </c>
      <c r="D21" s="59">
        <v>565</v>
      </c>
      <c r="E21" s="35">
        <v>565</v>
      </c>
    </row>
    <row r="22" spans="1:6" x14ac:dyDescent="0.3">
      <c r="A22" s="64" t="s">
        <v>50</v>
      </c>
      <c r="B22" s="125">
        <v>231</v>
      </c>
      <c r="C22" s="56">
        <v>225</v>
      </c>
      <c r="D22" s="59">
        <v>423</v>
      </c>
      <c r="E22" s="35">
        <v>424</v>
      </c>
    </row>
    <row r="23" spans="1:6" ht="12.75" customHeight="1" x14ac:dyDescent="0.3">
      <c r="A23" s="64" t="s">
        <v>51</v>
      </c>
      <c r="B23" s="125">
        <v>69</v>
      </c>
      <c r="C23" s="56">
        <v>108</v>
      </c>
      <c r="D23" s="59">
        <v>166</v>
      </c>
      <c r="E23" s="35">
        <v>173</v>
      </c>
    </row>
    <row r="24" spans="1:6" x14ac:dyDescent="0.3">
      <c r="A24" s="64" t="s">
        <v>52</v>
      </c>
      <c r="B24" s="125">
        <v>100</v>
      </c>
      <c r="C24" s="56">
        <v>110</v>
      </c>
      <c r="D24" s="59">
        <v>198</v>
      </c>
      <c r="E24" s="35">
        <v>196</v>
      </c>
    </row>
    <row r="25" spans="1:6" x14ac:dyDescent="0.3">
      <c r="A25" s="64" t="s">
        <v>53</v>
      </c>
      <c r="B25" s="125">
        <v>218</v>
      </c>
      <c r="C25" s="56">
        <v>213</v>
      </c>
      <c r="D25" s="59">
        <v>395</v>
      </c>
      <c r="E25" s="35">
        <v>406</v>
      </c>
    </row>
    <row r="26" spans="1:6" x14ac:dyDescent="0.3">
      <c r="A26" s="64" t="s">
        <v>54</v>
      </c>
      <c r="B26" s="125">
        <v>168</v>
      </c>
      <c r="C26" s="56">
        <v>221</v>
      </c>
      <c r="D26" s="59">
        <v>355</v>
      </c>
      <c r="E26" s="35">
        <v>356</v>
      </c>
    </row>
    <row r="27" spans="1:6" x14ac:dyDescent="0.3">
      <c r="A27" s="64" t="s">
        <v>55</v>
      </c>
      <c r="B27" s="125">
        <v>234</v>
      </c>
      <c r="C27" s="56">
        <v>239</v>
      </c>
      <c r="D27" s="59">
        <v>428</v>
      </c>
      <c r="E27" s="35">
        <v>436</v>
      </c>
    </row>
    <row r="28" spans="1:6" x14ac:dyDescent="0.3">
      <c r="A28" s="64" t="s">
        <v>56</v>
      </c>
      <c r="B28" s="125">
        <v>211</v>
      </c>
      <c r="C28" s="56">
        <v>222</v>
      </c>
      <c r="D28" s="59">
        <v>411</v>
      </c>
      <c r="E28" s="35">
        <v>419</v>
      </c>
    </row>
    <row r="29" spans="1:6" x14ac:dyDescent="0.3">
      <c r="A29" s="64" t="s">
        <v>57</v>
      </c>
      <c r="B29" s="125">
        <v>168</v>
      </c>
      <c r="C29" s="56">
        <v>274</v>
      </c>
      <c r="D29" s="59">
        <v>384</v>
      </c>
      <c r="E29" s="35">
        <v>396</v>
      </c>
    </row>
    <row r="30" spans="1:6" x14ac:dyDescent="0.3">
      <c r="A30" s="64" t="s">
        <v>58</v>
      </c>
      <c r="B30" s="125">
        <v>136</v>
      </c>
      <c r="C30" s="56">
        <v>232</v>
      </c>
      <c r="D30" s="59">
        <v>333</v>
      </c>
      <c r="E30" s="35">
        <v>342</v>
      </c>
    </row>
    <row r="31" spans="1:6" x14ac:dyDescent="0.3">
      <c r="A31" s="64" t="s">
        <v>59</v>
      </c>
      <c r="B31" s="125">
        <v>170</v>
      </c>
      <c r="C31" s="56">
        <v>248</v>
      </c>
      <c r="D31" s="59">
        <v>393</v>
      </c>
      <c r="E31" s="35">
        <v>402</v>
      </c>
    </row>
    <row r="32" spans="1:6" x14ac:dyDescent="0.3">
      <c r="A32" s="64" t="s">
        <v>60</v>
      </c>
      <c r="B32" s="125">
        <v>154</v>
      </c>
      <c r="C32" s="56">
        <v>214</v>
      </c>
      <c r="D32" s="59">
        <v>349</v>
      </c>
      <c r="E32" s="35">
        <v>372</v>
      </c>
    </row>
    <row r="33" spans="1:5" x14ac:dyDescent="0.3">
      <c r="A33" s="64" t="s">
        <v>61</v>
      </c>
      <c r="B33" s="125">
        <v>223</v>
      </c>
      <c r="C33" s="56">
        <v>272</v>
      </c>
      <c r="D33" s="59">
        <v>456</v>
      </c>
      <c r="E33" s="35">
        <v>466</v>
      </c>
    </row>
    <row r="34" spans="1:5" x14ac:dyDescent="0.3">
      <c r="A34" s="64" t="s">
        <v>62</v>
      </c>
      <c r="B34" s="125">
        <v>154</v>
      </c>
      <c r="C34" s="56">
        <v>174</v>
      </c>
      <c r="D34" s="59">
        <v>309</v>
      </c>
      <c r="E34" s="35">
        <v>315</v>
      </c>
    </row>
    <row r="35" spans="1:5" x14ac:dyDescent="0.3">
      <c r="A35" s="64" t="s">
        <v>63</v>
      </c>
      <c r="B35" s="125">
        <v>210</v>
      </c>
      <c r="C35" s="56">
        <v>233</v>
      </c>
      <c r="D35" s="59">
        <v>415</v>
      </c>
      <c r="E35" s="35">
        <v>425</v>
      </c>
    </row>
    <row r="36" spans="1:5" x14ac:dyDescent="0.3">
      <c r="A36" s="64" t="s">
        <v>64</v>
      </c>
      <c r="B36" s="125">
        <v>192</v>
      </c>
      <c r="C36" s="56">
        <v>228</v>
      </c>
      <c r="D36" s="59">
        <v>368</v>
      </c>
      <c r="E36" s="35">
        <v>373</v>
      </c>
    </row>
    <row r="37" spans="1:5" x14ac:dyDescent="0.3">
      <c r="A37" s="64" t="s">
        <v>65</v>
      </c>
      <c r="B37" s="125">
        <v>270</v>
      </c>
      <c r="C37" s="56">
        <v>230</v>
      </c>
      <c r="D37" s="59">
        <v>480</v>
      </c>
      <c r="E37" s="35">
        <v>480</v>
      </c>
    </row>
    <row r="38" spans="1:5" x14ac:dyDescent="0.3">
      <c r="A38" s="64" t="s">
        <v>66</v>
      </c>
      <c r="B38" s="125">
        <v>271</v>
      </c>
      <c r="C38" s="56">
        <v>235</v>
      </c>
      <c r="D38" s="59">
        <v>484</v>
      </c>
      <c r="E38" s="35">
        <v>485</v>
      </c>
    </row>
    <row r="39" spans="1:5" x14ac:dyDescent="0.3">
      <c r="A39" s="64" t="s">
        <v>67</v>
      </c>
      <c r="B39" s="125">
        <v>138</v>
      </c>
      <c r="C39" s="56">
        <v>111</v>
      </c>
      <c r="D39" s="59">
        <v>231</v>
      </c>
      <c r="E39" s="35">
        <v>228</v>
      </c>
    </row>
    <row r="40" spans="1:5" x14ac:dyDescent="0.3">
      <c r="A40" s="64" t="s">
        <v>68</v>
      </c>
      <c r="B40" s="125">
        <v>143</v>
      </c>
      <c r="C40" s="56">
        <v>142</v>
      </c>
      <c r="D40" s="59">
        <v>272</v>
      </c>
      <c r="E40" s="35">
        <v>272</v>
      </c>
    </row>
    <row r="41" spans="1:5" x14ac:dyDescent="0.3">
      <c r="A41" s="64" t="s">
        <v>69</v>
      </c>
      <c r="B41" s="125">
        <v>190</v>
      </c>
      <c r="C41" s="56">
        <v>174</v>
      </c>
      <c r="D41" s="59">
        <v>347</v>
      </c>
      <c r="E41" s="35">
        <v>351</v>
      </c>
    </row>
    <row r="42" spans="1:5" x14ac:dyDescent="0.3">
      <c r="A42" s="64" t="s">
        <v>70</v>
      </c>
      <c r="B42" s="125">
        <v>191</v>
      </c>
      <c r="C42" s="56">
        <v>232</v>
      </c>
      <c r="D42" s="59">
        <v>399</v>
      </c>
      <c r="E42" s="35">
        <v>405</v>
      </c>
    </row>
    <row r="43" spans="1:5" x14ac:dyDescent="0.3">
      <c r="A43" s="64" t="s">
        <v>71</v>
      </c>
      <c r="B43" s="125">
        <v>168</v>
      </c>
      <c r="C43" s="56">
        <v>224</v>
      </c>
      <c r="D43" s="59">
        <v>360</v>
      </c>
      <c r="E43" s="35">
        <v>351</v>
      </c>
    </row>
    <row r="44" spans="1:5" x14ac:dyDescent="0.3">
      <c r="A44" s="64" t="s">
        <v>72</v>
      </c>
      <c r="B44" s="125">
        <v>275</v>
      </c>
      <c r="C44" s="56">
        <v>345</v>
      </c>
      <c r="D44" s="59">
        <v>585</v>
      </c>
      <c r="E44" s="35">
        <v>595</v>
      </c>
    </row>
    <row r="45" spans="1:5" x14ac:dyDescent="0.3">
      <c r="A45" s="64" t="s">
        <v>73</v>
      </c>
      <c r="B45" s="125">
        <v>162</v>
      </c>
      <c r="C45" s="56">
        <v>146</v>
      </c>
      <c r="D45" s="59">
        <v>299</v>
      </c>
      <c r="E45" s="35">
        <v>302</v>
      </c>
    </row>
    <row r="46" spans="1:5" x14ac:dyDescent="0.3">
      <c r="A46" s="64" t="s">
        <v>74</v>
      </c>
      <c r="B46" s="125">
        <v>118</v>
      </c>
      <c r="C46" s="56">
        <v>159</v>
      </c>
      <c r="D46" s="59">
        <v>247</v>
      </c>
      <c r="E46" s="35">
        <v>250</v>
      </c>
    </row>
    <row r="47" spans="1:5" x14ac:dyDescent="0.3">
      <c r="A47" s="64" t="s">
        <v>75</v>
      </c>
      <c r="B47" s="125">
        <v>142</v>
      </c>
      <c r="C47" s="56">
        <v>254</v>
      </c>
      <c r="D47" s="59">
        <v>370</v>
      </c>
      <c r="E47" s="35">
        <v>371</v>
      </c>
    </row>
    <row r="48" spans="1:5" x14ac:dyDescent="0.3">
      <c r="A48" s="64" t="s">
        <v>76</v>
      </c>
      <c r="B48" s="125">
        <v>110</v>
      </c>
      <c r="C48" s="56">
        <v>236</v>
      </c>
      <c r="D48" s="59">
        <v>317</v>
      </c>
      <c r="E48" s="35">
        <v>328</v>
      </c>
    </row>
    <row r="49" spans="1:5" x14ac:dyDescent="0.3">
      <c r="A49" s="64" t="s">
        <v>77</v>
      </c>
      <c r="B49" s="125">
        <v>139</v>
      </c>
      <c r="C49" s="56">
        <v>184</v>
      </c>
      <c r="D49" s="59">
        <v>281</v>
      </c>
      <c r="E49" s="35">
        <v>286</v>
      </c>
    </row>
    <row r="50" spans="1:5" x14ac:dyDescent="0.3">
      <c r="A50" s="61" t="s">
        <v>78</v>
      </c>
      <c r="B50" s="125">
        <v>166</v>
      </c>
      <c r="C50" s="56">
        <v>188</v>
      </c>
      <c r="D50" s="59">
        <v>321</v>
      </c>
      <c r="E50" s="35">
        <v>323</v>
      </c>
    </row>
    <row r="51" spans="1:5" x14ac:dyDescent="0.3">
      <c r="A51" s="61" t="s">
        <v>127</v>
      </c>
      <c r="B51" s="125">
        <v>180</v>
      </c>
      <c r="C51" s="56">
        <v>223</v>
      </c>
      <c r="D51" s="59">
        <v>363</v>
      </c>
      <c r="E51" s="35">
        <v>370</v>
      </c>
    </row>
    <row r="52" spans="1:5" x14ac:dyDescent="0.3">
      <c r="A52" s="61" t="s">
        <v>125</v>
      </c>
      <c r="B52" s="125">
        <v>1958</v>
      </c>
      <c r="C52" s="56">
        <v>3377</v>
      </c>
      <c r="D52" s="59">
        <v>4670</v>
      </c>
      <c r="E52" s="35">
        <v>4937</v>
      </c>
    </row>
    <row r="53" spans="1:5" x14ac:dyDescent="0.3">
      <c r="A53" s="62" t="s">
        <v>126</v>
      </c>
      <c r="B53" s="132">
        <v>853</v>
      </c>
      <c r="C53" s="133">
        <v>1351</v>
      </c>
      <c r="D53" s="59">
        <v>1918</v>
      </c>
      <c r="E53" s="88">
        <v>1997</v>
      </c>
    </row>
    <row r="54" spans="1:5" x14ac:dyDescent="0.3">
      <c r="A54" s="7" t="s">
        <v>0</v>
      </c>
      <c r="B54" s="57">
        <f t="shared" ref="B54:E54" si="0">SUM(B7:B53)</f>
        <v>11513</v>
      </c>
      <c r="C54" s="57">
        <f t="shared" si="0"/>
        <v>14123</v>
      </c>
      <c r="D54" s="57">
        <f t="shared" si="0"/>
        <v>23271</v>
      </c>
      <c r="E54" s="57">
        <f t="shared" si="0"/>
        <v>23824</v>
      </c>
    </row>
    <row r="55" spans="1:5" x14ac:dyDescent="0.3">
      <c r="B55" s="29"/>
      <c r="C55" s="29"/>
      <c r="D55" s="29"/>
      <c r="E55" s="29"/>
    </row>
    <row r="56" spans="1:5" x14ac:dyDescent="0.3">
      <c r="B56" s="29"/>
      <c r="C56" s="29"/>
      <c r="D56" s="29"/>
      <c r="E56" s="29"/>
    </row>
    <row r="57" spans="1:5" x14ac:dyDescent="0.3">
      <c r="B57" s="29"/>
      <c r="C57" s="29"/>
      <c r="D57" s="29"/>
      <c r="E57" s="29"/>
    </row>
    <row r="58" spans="1:5" x14ac:dyDescent="0.3">
      <c r="B58" s="29"/>
      <c r="C58" s="29"/>
      <c r="D58" s="29"/>
      <c r="E58" s="29"/>
    </row>
  </sheetData>
  <sheetProtection selectLockedCells="1"/>
  <mergeCells count="4">
    <mergeCell ref="B1:E1"/>
    <mergeCell ref="B4:C4"/>
    <mergeCell ref="B3:E3"/>
    <mergeCell ref="B2:E2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/>
  </sheetViews>
  <sheetFormatPr defaultRowHeight="13.8" x14ac:dyDescent="0.3"/>
  <cols>
    <col min="1" max="1" width="10" style="15" bestFit="1" customWidth="1"/>
    <col min="2" max="15" width="8.6640625" customWidth="1"/>
  </cols>
  <sheetData>
    <row r="1" spans="1:9" x14ac:dyDescent="0.3">
      <c r="A1" s="22"/>
      <c r="B1" s="142"/>
      <c r="C1" s="143"/>
      <c r="D1" s="142"/>
      <c r="E1" s="143"/>
      <c r="F1" s="143"/>
      <c r="G1" s="143"/>
      <c r="H1" s="144"/>
      <c r="I1" s="9"/>
    </row>
    <row r="2" spans="1:9" x14ac:dyDescent="0.3">
      <c r="A2" s="37"/>
      <c r="B2" s="139" t="s">
        <v>181</v>
      </c>
      <c r="C2" s="141"/>
      <c r="D2" s="139" t="s">
        <v>4</v>
      </c>
      <c r="E2" s="140"/>
      <c r="F2" s="140"/>
      <c r="G2" s="140"/>
      <c r="H2" s="141"/>
      <c r="I2" s="9"/>
    </row>
    <row r="3" spans="1:9" x14ac:dyDescent="0.3">
      <c r="A3" s="23"/>
      <c r="B3" s="139" t="s">
        <v>182</v>
      </c>
      <c r="C3" s="140"/>
      <c r="D3" s="139" t="s">
        <v>5</v>
      </c>
      <c r="E3" s="140"/>
      <c r="F3" s="140"/>
      <c r="G3" s="140"/>
      <c r="H3" s="141"/>
      <c r="I3" s="9"/>
    </row>
    <row r="4" spans="1:9" x14ac:dyDescent="0.3">
      <c r="A4" s="84"/>
      <c r="B4" s="148" t="s">
        <v>183</v>
      </c>
      <c r="C4" s="149"/>
      <c r="D4" s="139"/>
      <c r="E4" s="140"/>
      <c r="F4" s="140"/>
      <c r="G4" s="140"/>
      <c r="H4" s="141"/>
      <c r="I4" s="24"/>
    </row>
    <row r="5" spans="1:9" ht="93" customHeight="1" thickBot="1" x14ac:dyDescent="0.35">
      <c r="A5" s="32" t="s">
        <v>6</v>
      </c>
      <c r="B5" s="5" t="s">
        <v>137</v>
      </c>
      <c r="C5" s="52" t="s">
        <v>138</v>
      </c>
      <c r="D5" s="6" t="s">
        <v>10</v>
      </c>
      <c r="E5" s="6" t="s">
        <v>11</v>
      </c>
      <c r="F5" s="6" t="s">
        <v>16</v>
      </c>
      <c r="G5" s="6" t="s">
        <v>17</v>
      </c>
      <c r="H5" s="3" t="s">
        <v>12</v>
      </c>
      <c r="I5" s="9"/>
    </row>
    <row r="6" spans="1:9" ht="14.4" thickBot="1" x14ac:dyDescent="0.35">
      <c r="A6" s="11"/>
      <c r="B6" s="34"/>
      <c r="C6" s="34"/>
      <c r="D6" s="12"/>
      <c r="E6" s="12"/>
      <c r="F6" s="12"/>
      <c r="G6" s="12"/>
      <c r="H6" s="13"/>
      <c r="I6" s="10"/>
    </row>
    <row r="7" spans="1:9" x14ac:dyDescent="0.3">
      <c r="A7" s="64" t="s">
        <v>42</v>
      </c>
      <c r="B7" s="123">
        <v>185</v>
      </c>
      <c r="C7" s="18">
        <v>144</v>
      </c>
      <c r="D7" s="35">
        <v>488</v>
      </c>
      <c r="E7" s="21">
        <f>94+9</f>
        <v>103</v>
      </c>
      <c r="F7" s="33">
        <f t="shared" ref="F7:F9" si="0">IF(D7&lt;&gt;0,E7+D7,"")</f>
        <v>591</v>
      </c>
      <c r="G7" s="21">
        <f>185+144</f>
        <v>329</v>
      </c>
      <c r="H7" s="19">
        <f t="shared" ref="H7:H9" si="1">IF(G7&lt;&gt;0,G7/F7,"")</f>
        <v>0.55668358714043997</v>
      </c>
      <c r="I7" s="14"/>
    </row>
    <row r="8" spans="1:9" x14ac:dyDescent="0.3">
      <c r="A8" s="64" t="s">
        <v>43</v>
      </c>
      <c r="B8" s="125">
        <v>58</v>
      </c>
      <c r="C8" s="56">
        <v>28</v>
      </c>
      <c r="D8" s="35">
        <v>151</v>
      </c>
      <c r="E8" s="21">
        <f>6+27</f>
        <v>33</v>
      </c>
      <c r="F8" s="33">
        <f t="shared" si="0"/>
        <v>184</v>
      </c>
      <c r="G8" s="21">
        <f>58+28</f>
        <v>86</v>
      </c>
      <c r="H8" s="19">
        <f t="shared" si="1"/>
        <v>0.46739130434782611</v>
      </c>
      <c r="I8" s="14"/>
    </row>
    <row r="9" spans="1:9" x14ac:dyDescent="0.3">
      <c r="A9" s="64" t="s">
        <v>44</v>
      </c>
      <c r="B9" s="125">
        <v>167</v>
      </c>
      <c r="C9" s="56">
        <v>140</v>
      </c>
      <c r="D9" s="35">
        <v>404</v>
      </c>
      <c r="E9" s="21">
        <f>14+111</f>
        <v>125</v>
      </c>
      <c r="F9" s="33">
        <f t="shared" si="0"/>
        <v>529</v>
      </c>
      <c r="G9" s="21">
        <f>167+140</f>
        <v>307</v>
      </c>
      <c r="H9" s="19">
        <f t="shared" si="1"/>
        <v>0.58034026465028354</v>
      </c>
      <c r="I9" s="14"/>
    </row>
    <row r="10" spans="1:9" x14ac:dyDescent="0.3">
      <c r="A10" s="62" t="s">
        <v>126</v>
      </c>
      <c r="B10" s="132">
        <v>93</v>
      </c>
      <c r="C10" s="133">
        <v>83</v>
      </c>
      <c r="D10" s="78"/>
      <c r="E10" s="79"/>
      <c r="F10" s="79"/>
      <c r="G10" s="135">
        <f>93+83</f>
        <v>176</v>
      </c>
      <c r="H10" s="80"/>
    </row>
    <row r="11" spans="1:9" x14ac:dyDescent="0.3">
      <c r="A11" s="7" t="s">
        <v>0</v>
      </c>
      <c r="B11" s="57">
        <f t="shared" ref="B11:G11" si="2">SUM(B7:B10)</f>
        <v>503</v>
      </c>
      <c r="C11" s="57">
        <f t="shared" si="2"/>
        <v>395</v>
      </c>
      <c r="D11" s="16">
        <f t="shared" si="2"/>
        <v>1043</v>
      </c>
      <c r="E11" s="16">
        <f t="shared" si="2"/>
        <v>261</v>
      </c>
      <c r="F11" s="16">
        <f t="shared" si="2"/>
        <v>1304</v>
      </c>
      <c r="G11" s="16">
        <f t="shared" si="2"/>
        <v>898</v>
      </c>
      <c r="H11" s="43">
        <f t="shared" ref="H11" si="3">IF(G11&lt;&gt;0,G11/F11,"")</f>
        <v>0.68865030674846628</v>
      </c>
    </row>
    <row r="12" spans="1:9" x14ac:dyDescent="0.3">
      <c r="B12" s="29"/>
      <c r="C12" s="29"/>
      <c r="D12" s="36"/>
      <c r="E12" s="36"/>
      <c r="F12" s="36"/>
      <c r="G12" s="36"/>
      <c r="H12" s="44"/>
    </row>
    <row r="13" spans="1:9" x14ac:dyDescent="0.3">
      <c r="B13" s="29"/>
      <c r="C13" s="29"/>
      <c r="D13" s="77"/>
      <c r="E13" s="77"/>
      <c r="F13" s="77"/>
      <c r="G13" s="134"/>
    </row>
    <row r="14" spans="1:9" x14ac:dyDescent="0.3">
      <c r="A14" s="22"/>
      <c r="B14" s="142" t="s">
        <v>184</v>
      </c>
      <c r="C14" s="143"/>
      <c r="D14" s="142"/>
      <c r="E14" s="143"/>
      <c r="F14" s="143"/>
      <c r="G14" s="143"/>
      <c r="H14" s="144"/>
      <c r="I14" s="9"/>
    </row>
    <row r="15" spans="1:9" x14ac:dyDescent="0.3">
      <c r="A15" s="37"/>
      <c r="B15" s="139" t="s">
        <v>185</v>
      </c>
      <c r="C15" s="141"/>
      <c r="D15" s="139" t="s">
        <v>4</v>
      </c>
      <c r="E15" s="140"/>
      <c r="F15" s="140"/>
      <c r="G15" s="140"/>
      <c r="H15" s="141"/>
      <c r="I15" s="9"/>
    </row>
    <row r="16" spans="1:9" x14ac:dyDescent="0.3">
      <c r="A16" s="23"/>
      <c r="B16" s="139" t="s">
        <v>186</v>
      </c>
      <c r="C16" s="140"/>
      <c r="D16" s="139" t="s">
        <v>5</v>
      </c>
      <c r="E16" s="140"/>
      <c r="F16" s="140"/>
      <c r="G16" s="140"/>
      <c r="H16" s="141"/>
      <c r="I16" s="9"/>
    </row>
    <row r="17" spans="1:9" x14ac:dyDescent="0.3">
      <c r="A17" s="84"/>
      <c r="B17" s="148" t="s">
        <v>187</v>
      </c>
      <c r="C17" s="149"/>
      <c r="D17" s="139"/>
      <c r="E17" s="140"/>
      <c r="F17" s="140"/>
      <c r="G17" s="140"/>
      <c r="H17" s="141"/>
      <c r="I17" s="24"/>
    </row>
    <row r="18" spans="1:9" ht="93" customHeight="1" thickBot="1" x14ac:dyDescent="0.35">
      <c r="A18" s="32" t="s">
        <v>6</v>
      </c>
      <c r="B18" s="5" t="s">
        <v>137</v>
      </c>
      <c r="C18" s="52" t="s">
        <v>138</v>
      </c>
      <c r="D18" s="6" t="s">
        <v>10</v>
      </c>
      <c r="E18" s="6" t="s">
        <v>11</v>
      </c>
      <c r="F18" s="6" t="s">
        <v>16</v>
      </c>
      <c r="G18" s="6" t="s">
        <v>17</v>
      </c>
      <c r="H18" s="3" t="s">
        <v>12</v>
      </c>
      <c r="I18" s="9"/>
    </row>
    <row r="19" spans="1:9" ht="14.4" thickBot="1" x14ac:dyDescent="0.35">
      <c r="A19" s="11"/>
      <c r="B19" s="34"/>
      <c r="C19" s="34"/>
      <c r="D19" s="12"/>
      <c r="E19" s="12"/>
      <c r="F19" s="12"/>
      <c r="G19" s="12"/>
      <c r="H19" s="13"/>
      <c r="I19" s="10"/>
    </row>
    <row r="20" spans="1:9" x14ac:dyDescent="0.3">
      <c r="A20" s="64" t="s">
        <v>45</v>
      </c>
      <c r="B20" s="123">
        <v>350</v>
      </c>
      <c r="C20" s="18">
        <v>218</v>
      </c>
      <c r="D20" s="35">
        <v>854</v>
      </c>
      <c r="E20" s="47">
        <f>19+143</f>
        <v>162</v>
      </c>
      <c r="F20" s="33">
        <f t="shared" ref="F20:F26" si="4">IF(D20&lt;&gt;0,E20+D20,"")</f>
        <v>1016</v>
      </c>
      <c r="G20" s="21">
        <v>605</v>
      </c>
      <c r="H20" s="19">
        <f t="shared" ref="H20:H26" si="5">IF(G20&lt;&gt;0,G20/F20,"")</f>
        <v>0.59547244094488194</v>
      </c>
      <c r="I20" s="14"/>
    </row>
    <row r="21" spans="1:9" x14ac:dyDescent="0.3">
      <c r="A21" s="64" t="s">
        <v>47</v>
      </c>
      <c r="B21" s="125">
        <v>313</v>
      </c>
      <c r="C21" s="56">
        <v>238</v>
      </c>
      <c r="D21" s="35">
        <v>850</v>
      </c>
      <c r="E21" s="47">
        <f>23+132</f>
        <v>155</v>
      </c>
      <c r="F21" s="33">
        <f t="shared" si="4"/>
        <v>1005</v>
      </c>
      <c r="G21" s="21">
        <v>567</v>
      </c>
      <c r="H21" s="19">
        <f t="shared" si="5"/>
        <v>0.56417910447761199</v>
      </c>
      <c r="I21" s="14"/>
    </row>
    <row r="22" spans="1:9" x14ac:dyDescent="0.3">
      <c r="A22" s="61" t="s">
        <v>48</v>
      </c>
      <c r="B22" s="125">
        <v>304</v>
      </c>
      <c r="C22" s="56">
        <v>209</v>
      </c>
      <c r="D22" s="35">
        <v>760</v>
      </c>
      <c r="E22" s="48">
        <f>104+17</f>
        <v>121</v>
      </c>
      <c r="F22" s="83">
        <f t="shared" si="4"/>
        <v>881</v>
      </c>
      <c r="G22" s="48">
        <v>513</v>
      </c>
      <c r="H22" s="73">
        <f t="shared" si="5"/>
        <v>0.5822928490351873</v>
      </c>
      <c r="I22" s="14"/>
    </row>
    <row r="23" spans="1:9" x14ac:dyDescent="0.3">
      <c r="A23" s="61" t="s">
        <v>49</v>
      </c>
      <c r="B23" s="125">
        <v>456</v>
      </c>
      <c r="C23" s="56">
        <v>245</v>
      </c>
      <c r="D23" s="35">
        <v>971</v>
      </c>
      <c r="E23" s="48">
        <f>166+17</f>
        <v>183</v>
      </c>
      <c r="F23" s="83">
        <f t="shared" si="4"/>
        <v>1154</v>
      </c>
      <c r="G23" s="48">
        <v>701</v>
      </c>
      <c r="H23" s="73">
        <f t="shared" si="5"/>
        <v>0.60745233968804158</v>
      </c>
      <c r="I23" s="14"/>
    </row>
    <row r="24" spans="1:9" x14ac:dyDescent="0.3">
      <c r="A24" s="61" t="s">
        <v>50</v>
      </c>
      <c r="B24" s="125">
        <v>321</v>
      </c>
      <c r="C24" s="56">
        <v>198</v>
      </c>
      <c r="D24" s="35">
        <v>748</v>
      </c>
      <c r="E24" s="48">
        <f>130+21</f>
        <v>151</v>
      </c>
      <c r="F24" s="83">
        <f t="shared" si="4"/>
        <v>899</v>
      </c>
      <c r="G24" s="48">
        <v>538</v>
      </c>
      <c r="H24" s="73">
        <f t="shared" si="5"/>
        <v>0.59844271412680761</v>
      </c>
      <c r="I24" s="14"/>
    </row>
    <row r="25" spans="1:9" x14ac:dyDescent="0.3">
      <c r="A25" s="61" t="s">
        <v>52</v>
      </c>
      <c r="B25" s="125">
        <v>163</v>
      </c>
      <c r="C25" s="56">
        <v>98</v>
      </c>
      <c r="D25" s="35">
        <v>322</v>
      </c>
      <c r="E25" s="48">
        <f>88+3</f>
        <v>91</v>
      </c>
      <c r="F25" s="83">
        <f t="shared" si="4"/>
        <v>413</v>
      </c>
      <c r="G25" s="48">
        <v>272</v>
      </c>
      <c r="H25" s="73">
        <f t="shared" si="5"/>
        <v>0.65859564164648909</v>
      </c>
      <c r="I25" s="14"/>
    </row>
    <row r="26" spans="1:9" x14ac:dyDescent="0.3">
      <c r="A26" s="61" t="s">
        <v>64</v>
      </c>
      <c r="B26" s="125">
        <v>12</v>
      </c>
      <c r="C26" s="56">
        <v>13</v>
      </c>
      <c r="D26" s="35">
        <v>54</v>
      </c>
      <c r="E26" s="48">
        <v>1</v>
      </c>
      <c r="F26" s="83">
        <f t="shared" si="4"/>
        <v>55</v>
      </c>
      <c r="G26" s="48">
        <v>25</v>
      </c>
      <c r="H26" s="73">
        <f t="shared" si="5"/>
        <v>0.45454545454545453</v>
      </c>
      <c r="I26" s="14"/>
    </row>
    <row r="27" spans="1:9" x14ac:dyDescent="0.3">
      <c r="A27" s="61" t="s">
        <v>125</v>
      </c>
      <c r="B27" s="125">
        <v>14</v>
      </c>
      <c r="C27" s="56">
        <v>12</v>
      </c>
      <c r="D27" s="81"/>
      <c r="E27" s="82"/>
      <c r="F27" s="81"/>
      <c r="G27" s="48">
        <v>26</v>
      </c>
      <c r="H27" s="82"/>
      <c r="I27" s="14"/>
    </row>
    <row r="28" spans="1:9" x14ac:dyDescent="0.3">
      <c r="A28" s="62" t="s">
        <v>126</v>
      </c>
      <c r="B28" s="126">
        <v>498</v>
      </c>
      <c r="C28" s="127">
        <v>320</v>
      </c>
      <c r="D28" s="79"/>
      <c r="E28" s="80"/>
      <c r="F28" s="79"/>
      <c r="G28" s="47">
        <v>818</v>
      </c>
      <c r="H28" s="80"/>
    </row>
    <row r="29" spans="1:9" x14ac:dyDescent="0.3">
      <c r="A29" s="7" t="s">
        <v>0</v>
      </c>
      <c r="B29" s="57">
        <f t="shared" ref="B29:G29" si="6">SUM(B20:B28)</f>
        <v>2431</v>
      </c>
      <c r="C29" s="57">
        <f t="shared" si="6"/>
        <v>1551</v>
      </c>
      <c r="D29" s="16">
        <f t="shared" si="6"/>
        <v>4559</v>
      </c>
      <c r="E29" s="16">
        <f t="shared" si="6"/>
        <v>864</v>
      </c>
      <c r="F29" s="16">
        <f t="shared" si="6"/>
        <v>5423</v>
      </c>
      <c r="G29" s="16">
        <f t="shared" si="6"/>
        <v>4065</v>
      </c>
      <c r="H29" s="43">
        <f t="shared" ref="H29" si="7">IF(G29&lt;&gt;0,G29/F29,"")</f>
        <v>0.74958510049787941</v>
      </c>
    </row>
  </sheetData>
  <sheetProtection selectLockedCells="1"/>
  <mergeCells count="16">
    <mergeCell ref="B1:C1"/>
    <mergeCell ref="D1:H1"/>
    <mergeCell ref="B3:C3"/>
    <mergeCell ref="D3:H3"/>
    <mergeCell ref="D4:H4"/>
    <mergeCell ref="B4:C4"/>
    <mergeCell ref="B2:C2"/>
    <mergeCell ref="D2:H2"/>
    <mergeCell ref="B14:C14"/>
    <mergeCell ref="D14:H14"/>
    <mergeCell ref="B16:C16"/>
    <mergeCell ref="D16:H16"/>
    <mergeCell ref="B17:C17"/>
    <mergeCell ref="D17:H17"/>
    <mergeCell ref="B15:C15"/>
    <mergeCell ref="D15:H15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pane ySplit="6" topLeftCell="A45" activePane="bottomLeft" state="frozen"/>
      <selection pane="bottomLeft" activeCell="B7" sqref="B7:K53"/>
    </sheetView>
  </sheetViews>
  <sheetFormatPr defaultRowHeight="13.8" x14ac:dyDescent="0.3"/>
  <cols>
    <col min="1" max="1" width="10" style="15" bestFit="1" customWidth="1"/>
    <col min="2" max="13" width="7.6640625" customWidth="1"/>
  </cols>
  <sheetData>
    <row r="1" spans="1:11" x14ac:dyDescent="0.3">
      <c r="A1" s="22"/>
      <c r="B1" s="142"/>
      <c r="C1" s="143"/>
      <c r="D1" s="143"/>
      <c r="E1" s="143"/>
      <c r="F1" s="143"/>
      <c r="G1" s="143"/>
      <c r="H1" s="143"/>
      <c r="I1" s="143"/>
      <c r="J1" s="143"/>
      <c r="K1" s="144"/>
    </row>
    <row r="2" spans="1:11" x14ac:dyDescent="0.3">
      <c r="A2" s="23"/>
      <c r="B2" s="139" t="s">
        <v>19</v>
      </c>
      <c r="C2" s="140"/>
      <c r="D2" s="140"/>
      <c r="E2" s="140"/>
      <c r="F2" s="140"/>
      <c r="G2" s="140"/>
      <c r="H2" s="140"/>
      <c r="I2" s="140"/>
      <c r="J2" s="140"/>
      <c r="K2" s="141"/>
    </row>
    <row r="3" spans="1:11" x14ac:dyDescent="0.3">
      <c r="A3" s="25"/>
      <c r="B3" s="145" t="s">
        <v>106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1:11" x14ac:dyDescent="0.3">
      <c r="A4" s="26"/>
      <c r="B4" s="148" t="s">
        <v>117</v>
      </c>
      <c r="C4" s="149"/>
      <c r="D4" s="149"/>
      <c r="E4" s="149"/>
      <c r="F4" s="149"/>
      <c r="G4" s="149"/>
      <c r="H4" s="149"/>
      <c r="I4" s="149"/>
      <c r="J4" s="149"/>
      <c r="K4" s="150"/>
    </row>
    <row r="5" spans="1:11" ht="93" customHeight="1" thickBot="1" x14ac:dyDescent="0.3">
      <c r="A5" s="27" t="s">
        <v>6</v>
      </c>
      <c r="B5" s="85" t="s">
        <v>139</v>
      </c>
      <c r="C5" s="85" t="s">
        <v>140</v>
      </c>
      <c r="D5" s="85" t="s">
        <v>141</v>
      </c>
      <c r="E5" s="85" t="s">
        <v>178</v>
      </c>
      <c r="F5" s="85" t="s">
        <v>142</v>
      </c>
      <c r="G5" s="85" t="s">
        <v>143</v>
      </c>
      <c r="H5" s="85" t="s">
        <v>144</v>
      </c>
      <c r="I5" s="85" t="s">
        <v>145</v>
      </c>
      <c r="J5" s="85" t="s">
        <v>146</v>
      </c>
      <c r="K5" s="85" t="s">
        <v>147</v>
      </c>
    </row>
    <row r="6" spans="1:11" ht="14.4" thickBot="1" x14ac:dyDescent="0.35">
      <c r="A6" s="11"/>
      <c r="B6" s="34"/>
      <c r="C6" s="34"/>
      <c r="D6" s="34"/>
      <c r="E6" s="34"/>
      <c r="F6" s="34"/>
      <c r="G6" s="34"/>
      <c r="H6" s="34"/>
      <c r="I6" s="34"/>
      <c r="J6" s="34"/>
      <c r="K6" s="66"/>
    </row>
    <row r="7" spans="1:11" x14ac:dyDescent="0.3">
      <c r="A7" s="63" t="s">
        <v>35</v>
      </c>
      <c r="B7" s="51">
        <v>0</v>
      </c>
      <c r="C7" s="105">
        <v>0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6">
        <v>0</v>
      </c>
    </row>
    <row r="8" spans="1:11" x14ac:dyDescent="0.3">
      <c r="A8" s="61" t="s">
        <v>36</v>
      </c>
      <c r="B8" s="50"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1">
        <v>0</v>
      </c>
    </row>
    <row r="9" spans="1:11" x14ac:dyDescent="0.3">
      <c r="A9" s="61" t="s">
        <v>37</v>
      </c>
      <c r="B9" s="50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1">
        <v>0</v>
      </c>
    </row>
    <row r="10" spans="1:11" x14ac:dyDescent="0.3">
      <c r="A10" s="61" t="s">
        <v>38</v>
      </c>
      <c r="B10" s="50">
        <v>0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1">
        <v>0</v>
      </c>
    </row>
    <row r="11" spans="1:11" x14ac:dyDescent="0.3">
      <c r="A11" s="61" t="s">
        <v>39</v>
      </c>
      <c r="B11" s="50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1">
        <v>0</v>
      </c>
    </row>
    <row r="12" spans="1:11" x14ac:dyDescent="0.3">
      <c r="A12" s="61" t="s">
        <v>40</v>
      </c>
      <c r="B12" s="50">
        <v>0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1">
        <v>0</v>
      </c>
    </row>
    <row r="13" spans="1:11" x14ac:dyDescent="0.3">
      <c r="A13" s="61" t="s">
        <v>41</v>
      </c>
      <c r="B13" s="50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1">
        <v>0</v>
      </c>
    </row>
    <row r="14" spans="1:11" x14ac:dyDescent="0.3">
      <c r="A14" s="61" t="s">
        <v>42</v>
      </c>
      <c r="B14" s="50">
        <v>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1">
        <v>0</v>
      </c>
    </row>
    <row r="15" spans="1:11" x14ac:dyDescent="0.3">
      <c r="A15" s="61" t="s">
        <v>43</v>
      </c>
      <c r="B15" s="50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1">
        <v>0</v>
      </c>
    </row>
    <row r="16" spans="1:11" x14ac:dyDescent="0.3">
      <c r="A16" s="61" t="s">
        <v>44</v>
      </c>
      <c r="B16" s="50">
        <v>0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1">
        <v>0</v>
      </c>
    </row>
    <row r="17" spans="1:11" x14ac:dyDescent="0.3">
      <c r="A17" s="61" t="s">
        <v>45</v>
      </c>
      <c r="B17" s="50">
        <v>0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1">
        <v>0</v>
      </c>
    </row>
    <row r="18" spans="1:11" x14ac:dyDescent="0.3">
      <c r="A18" s="61" t="s">
        <v>46</v>
      </c>
      <c r="B18" s="50">
        <v>0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1">
        <v>0</v>
      </c>
    </row>
    <row r="19" spans="1:11" x14ac:dyDescent="0.3">
      <c r="A19" s="61" t="s">
        <v>47</v>
      </c>
      <c r="B19" s="50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1">
        <v>0</v>
      </c>
    </row>
    <row r="20" spans="1:11" x14ac:dyDescent="0.3">
      <c r="A20" s="61" t="s">
        <v>48</v>
      </c>
      <c r="B20" s="50">
        <v>0</v>
      </c>
      <c r="C20" s="100">
        <v>0</v>
      </c>
      <c r="D20" s="100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1">
        <v>0</v>
      </c>
    </row>
    <row r="21" spans="1:11" x14ac:dyDescent="0.3">
      <c r="A21" s="61" t="s">
        <v>49</v>
      </c>
      <c r="B21" s="5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1">
        <v>0</v>
      </c>
    </row>
    <row r="22" spans="1:11" x14ac:dyDescent="0.3">
      <c r="A22" s="61" t="s">
        <v>50</v>
      </c>
      <c r="B22" s="5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1">
        <v>0</v>
      </c>
    </row>
    <row r="23" spans="1:11" x14ac:dyDescent="0.3">
      <c r="A23" s="61" t="s">
        <v>51</v>
      </c>
      <c r="B23" s="50">
        <v>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1">
        <v>0</v>
      </c>
    </row>
    <row r="24" spans="1:11" x14ac:dyDescent="0.3">
      <c r="A24" s="61" t="s">
        <v>52</v>
      </c>
      <c r="B24" s="5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1">
        <v>0</v>
      </c>
    </row>
    <row r="25" spans="1:11" x14ac:dyDescent="0.3">
      <c r="A25" s="61" t="s">
        <v>53</v>
      </c>
      <c r="B25" s="5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1">
        <v>0</v>
      </c>
    </row>
    <row r="26" spans="1:11" x14ac:dyDescent="0.3">
      <c r="A26" s="61" t="s">
        <v>54</v>
      </c>
      <c r="B26" s="5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1">
        <v>0</v>
      </c>
    </row>
    <row r="27" spans="1:11" x14ac:dyDescent="0.3">
      <c r="A27" s="61" t="s">
        <v>55</v>
      </c>
      <c r="B27" s="50">
        <v>0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1">
        <v>0</v>
      </c>
    </row>
    <row r="28" spans="1:11" x14ac:dyDescent="0.3">
      <c r="A28" s="61" t="s">
        <v>56</v>
      </c>
      <c r="B28" s="5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1">
        <v>0</v>
      </c>
    </row>
    <row r="29" spans="1:11" x14ac:dyDescent="0.3">
      <c r="A29" s="61" t="s">
        <v>57</v>
      </c>
      <c r="B29" s="5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1">
        <v>0</v>
      </c>
    </row>
    <row r="30" spans="1:11" x14ac:dyDescent="0.3">
      <c r="A30" s="61" t="s">
        <v>58</v>
      </c>
      <c r="B30" s="5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00">
        <v>0</v>
      </c>
      <c r="J30" s="100">
        <v>0</v>
      </c>
      <c r="K30" s="101">
        <v>0</v>
      </c>
    </row>
    <row r="31" spans="1:11" x14ac:dyDescent="0.3">
      <c r="A31" s="61" t="s">
        <v>59</v>
      </c>
      <c r="B31" s="50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100">
        <v>0</v>
      </c>
      <c r="K31" s="101">
        <v>0</v>
      </c>
    </row>
    <row r="32" spans="1:11" x14ac:dyDescent="0.3">
      <c r="A32" s="61" t="s">
        <v>60</v>
      </c>
      <c r="B32" s="50">
        <v>0</v>
      </c>
      <c r="C32" s="100">
        <v>0</v>
      </c>
      <c r="D32" s="100">
        <v>0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100">
        <v>0</v>
      </c>
      <c r="K32" s="101">
        <v>0</v>
      </c>
    </row>
    <row r="33" spans="1:11" x14ac:dyDescent="0.3">
      <c r="A33" s="61" t="s">
        <v>61</v>
      </c>
      <c r="B33" s="50">
        <v>0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1">
        <v>0</v>
      </c>
    </row>
    <row r="34" spans="1:11" x14ac:dyDescent="0.3">
      <c r="A34" s="61" t="s">
        <v>62</v>
      </c>
      <c r="B34" s="50">
        <v>0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1">
        <v>0</v>
      </c>
    </row>
    <row r="35" spans="1:11" x14ac:dyDescent="0.3">
      <c r="A35" s="61" t="s">
        <v>63</v>
      </c>
      <c r="B35" s="50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1">
        <v>0</v>
      </c>
    </row>
    <row r="36" spans="1:11" x14ac:dyDescent="0.3">
      <c r="A36" s="61" t="s">
        <v>64</v>
      </c>
      <c r="B36" s="50">
        <v>0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1">
        <v>0</v>
      </c>
    </row>
    <row r="37" spans="1:11" x14ac:dyDescent="0.3">
      <c r="A37" s="61" t="s">
        <v>65</v>
      </c>
      <c r="B37" s="50">
        <v>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1">
        <v>0</v>
      </c>
    </row>
    <row r="38" spans="1:11" x14ac:dyDescent="0.3">
      <c r="A38" s="61" t="s">
        <v>66</v>
      </c>
      <c r="B38" s="50">
        <v>0</v>
      </c>
      <c r="C38" s="100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1">
        <v>0</v>
      </c>
    </row>
    <row r="39" spans="1:11" x14ac:dyDescent="0.3">
      <c r="A39" s="61" t="s">
        <v>67</v>
      </c>
      <c r="B39" s="50">
        <v>0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1">
        <v>0</v>
      </c>
    </row>
    <row r="40" spans="1:11" x14ac:dyDescent="0.3">
      <c r="A40" s="61" t="s">
        <v>68</v>
      </c>
      <c r="B40" s="50">
        <v>0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1">
        <v>0</v>
      </c>
    </row>
    <row r="41" spans="1:11" x14ac:dyDescent="0.3">
      <c r="A41" s="61" t="s">
        <v>69</v>
      </c>
      <c r="B41" s="50">
        <v>0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1">
        <v>0</v>
      </c>
    </row>
    <row r="42" spans="1:11" x14ac:dyDescent="0.3">
      <c r="A42" s="61" t="s">
        <v>70</v>
      </c>
      <c r="B42" s="50">
        <v>0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1">
        <v>0</v>
      </c>
    </row>
    <row r="43" spans="1:11" x14ac:dyDescent="0.3">
      <c r="A43" s="61" t="s">
        <v>71</v>
      </c>
      <c r="B43" s="50">
        <v>0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1">
        <v>0</v>
      </c>
    </row>
    <row r="44" spans="1:11" x14ac:dyDescent="0.3">
      <c r="A44" s="61" t="s">
        <v>72</v>
      </c>
      <c r="B44" s="50">
        <v>0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1">
        <v>0</v>
      </c>
    </row>
    <row r="45" spans="1:11" x14ac:dyDescent="0.3">
      <c r="A45" s="61" t="s">
        <v>73</v>
      </c>
      <c r="B45" s="49">
        <v>0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9">
        <v>0</v>
      </c>
    </row>
    <row r="46" spans="1:11" x14ac:dyDescent="0.3">
      <c r="A46" s="61" t="s">
        <v>74</v>
      </c>
      <c r="B46" s="49">
        <v>0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9">
        <v>0</v>
      </c>
    </row>
    <row r="47" spans="1:11" x14ac:dyDescent="0.3">
      <c r="A47" s="61" t="s">
        <v>75</v>
      </c>
      <c r="B47" s="50">
        <v>0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1">
        <v>0</v>
      </c>
    </row>
    <row r="48" spans="1:11" x14ac:dyDescent="0.3">
      <c r="A48" s="61" t="s">
        <v>76</v>
      </c>
      <c r="B48" s="50">
        <v>0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1">
        <v>0</v>
      </c>
    </row>
    <row r="49" spans="1:11" x14ac:dyDescent="0.3">
      <c r="A49" s="61" t="s">
        <v>77</v>
      </c>
      <c r="B49" s="50">
        <v>0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1">
        <v>0</v>
      </c>
    </row>
    <row r="50" spans="1:11" x14ac:dyDescent="0.3">
      <c r="A50" s="62" t="s">
        <v>78</v>
      </c>
      <c r="B50" s="50">
        <v>0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1">
        <v>0</v>
      </c>
    </row>
    <row r="51" spans="1:11" x14ac:dyDescent="0.3">
      <c r="A51" s="71" t="s">
        <v>127</v>
      </c>
      <c r="B51" s="50">
        <v>0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1">
        <v>0</v>
      </c>
    </row>
    <row r="52" spans="1:11" x14ac:dyDescent="0.3">
      <c r="A52" s="61" t="s">
        <v>125</v>
      </c>
      <c r="B52" s="49">
        <v>0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9">
        <v>0</v>
      </c>
    </row>
    <row r="53" spans="1:11" x14ac:dyDescent="0.3">
      <c r="A53" s="62" t="s">
        <v>126</v>
      </c>
      <c r="B53" s="102">
        <v>0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4">
        <v>0</v>
      </c>
    </row>
    <row r="54" spans="1:11" x14ac:dyDescent="0.3">
      <c r="A54" s="7" t="s">
        <v>22</v>
      </c>
      <c r="B54" s="16">
        <f t="shared" ref="B54:K54" si="0">SUM(B7:B53)</f>
        <v>0</v>
      </c>
      <c r="C54" s="38">
        <f t="shared" si="0"/>
        <v>0</v>
      </c>
      <c r="D54" s="16">
        <f t="shared" si="0"/>
        <v>0</v>
      </c>
      <c r="E54" s="16">
        <f t="shared" si="0"/>
        <v>0</v>
      </c>
      <c r="F54" s="16">
        <f t="shared" si="0"/>
        <v>0</v>
      </c>
      <c r="G54" s="16">
        <f t="shared" si="0"/>
        <v>0</v>
      </c>
      <c r="H54" s="16">
        <f t="shared" si="0"/>
        <v>0</v>
      </c>
      <c r="I54" s="16">
        <f t="shared" si="0"/>
        <v>0</v>
      </c>
      <c r="J54" s="16">
        <f t="shared" si="0"/>
        <v>0</v>
      </c>
      <c r="K54" s="16">
        <f t="shared" si="0"/>
        <v>0</v>
      </c>
    </row>
    <row r="55" spans="1:11" x14ac:dyDescent="0.3">
      <c r="A55" s="9"/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pane ySplit="6" topLeftCell="A45" activePane="bottomLeft" state="frozen"/>
      <selection pane="bottomLeft" activeCell="B7" sqref="B7:J53"/>
    </sheetView>
  </sheetViews>
  <sheetFormatPr defaultRowHeight="13.8" x14ac:dyDescent="0.3"/>
  <cols>
    <col min="1" max="1" width="10" style="15" bestFit="1" customWidth="1"/>
    <col min="2" max="12" width="7.6640625" customWidth="1"/>
  </cols>
  <sheetData>
    <row r="1" spans="1:10" x14ac:dyDescent="0.3">
      <c r="A1" s="22"/>
      <c r="B1" s="142"/>
      <c r="C1" s="143"/>
      <c r="D1" s="143"/>
      <c r="E1" s="143"/>
      <c r="F1" s="143"/>
      <c r="G1" s="143"/>
      <c r="H1" s="143"/>
      <c r="I1" s="143"/>
      <c r="J1" s="144"/>
    </row>
    <row r="2" spans="1:10" x14ac:dyDescent="0.3">
      <c r="A2" s="23"/>
      <c r="B2" s="139" t="s">
        <v>19</v>
      </c>
      <c r="C2" s="140"/>
      <c r="D2" s="140"/>
      <c r="E2" s="140"/>
      <c r="F2" s="140"/>
      <c r="G2" s="140"/>
      <c r="H2" s="140"/>
      <c r="I2" s="140"/>
      <c r="J2" s="141"/>
    </row>
    <row r="3" spans="1:10" x14ac:dyDescent="0.3">
      <c r="A3" s="25"/>
      <c r="B3" s="145" t="s">
        <v>106</v>
      </c>
      <c r="C3" s="146"/>
      <c r="D3" s="146"/>
      <c r="E3" s="146"/>
      <c r="F3" s="146"/>
      <c r="G3" s="146"/>
      <c r="H3" s="146"/>
      <c r="I3" s="146"/>
      <c r="J3" s="147"/>
    </row>
    <row r="4" spans="1:10" x14ac:dyDescent="0.3">
      <c r="A4" s="26"/>
      <c r="B4" s="148" t="s">
        <v>117</v>
      </c>
      <c r="C4" s="149"/>
      <c r="D4" s="149"/>
      <c r="E4" s="149"/>
      <c r="F4" s="149"/>
      <c r="G4" s="149"/>
      <c r="H4" s="149"/>
      <c r="I4" s="149"/>
      <c r="J4" s="150"/>
    </row>
    <row r="5" spans="1:10" ht="93" customHeight="1" thickBot="1" x14ac:dyDescent="0.3">
      <c r="A5" s="27" t="s">
        <v>6</v>
      </c>
      <c r="B5" s="85" t="s">
        <v>148</v>
      </c>
      <c r="C5" s="85" t="s">
        <v>149</v>
      </c>
      <c r="D5" s="6" t="s">
        <v>150</v>
      </c>
      <c r="E5" s="6" t="s">
        <v>151</v>
      </c>
      <c r="F5" s="6" t="s">
        <v>152</v>
      </c>
      <c r="G5" s="6" t="s">
        <v>153</v>
      </c>
      <c r="H5" s="6" t="s">
        <v>154</v>
      </c>
      <c r="I5" s="6" t="s">
        <v>155</v>
      </c>
      <c r="J5" s="6" t="s">
        <v>156</v>
      </c>
    </row>
    <row r="6" spans="1:10" ht="14.4" thickBot="1" x14ac:dyDescent="0.35">
      <c r="A6" s="11"/>
      <c r="B6" s="34"/>
      <c r="C6" s="34"/>
      <c r="D6" s="34"/>
      <c r="E6" s="34"/>
      <c r="F6" s="34"/>
      <c r="G6" s="34"/>
      <c r="H6" s="34"/>
      <c r="I6" s="34"/>
      <c r="J6" s="66"/>
    </row>
    <row r="7" spans="1:10" x14ac:dyDescent="0.3">
      <c r="A7" s="63" t="s">
        <v>35</v>
      </c>
      <c r="B7" s="51">
        <v>0</v>
      </c>
      <c r="C7" s="105">
        <v>0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6">
        <v>0</v>
      </c>
    </row>
    <row r="8" spans="1:10" x14ac:dyDescent="0.3">
      <c r="A8" s="61" t="s">
        <v>36</v>
      </c>
      <c r="B8" s="50"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1">
        <v>0</v>
      </c>
    </row>
    <row r="9" spans="1:10" x14ac:dyDescent="0.3">
      <c r="A9" s="61" t="s">
        <v>37</v>
      </c>
      <c r="B9" s="50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1">
        <v>0</v>
      </c>
    </row>
    <row r="10" spans="1:10" x14ac:dyDescent="0.3">
      <c r="A10" s="61" t="s">
        <v>38</v>
      </c>
      <c r="B10" s="50">
        <v>0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1">
        <v>0</v>
      </c>
    </row>
    <row r="11" spans="1:10" x14ac:dyDescent="0.3">
      <c r="A11" s="61" t="s">
        <v>39</v>
      </c>
      <c r="B11" s="50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1">
        <v>0</v>
      </c>
    </row>
    <row r="12" spans="1:10" x14ac:dyDescent="0.3">
      <c r="A12" s="61" t="s">
        <v>40</v>
      </c>
      <c r="B12" s="50">
        <v>0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1">
        <v>0</v>
      </c>
    </row>
    <row r="13" spans="1:10" x14ac:dyDescent="0.3">
      <c r="A13" s="61" t="s">
        <v>41</v>
      </c>
      <c r="B13" s="50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1">
        <v>0</v>
      </c>
    </row>
    <row r="14" spans="1:10" x14ac:dyDescent="0.3">
      <c r="A14" s="61" t="s">
        <v>42</v>
      </c>
      <c r="B14" s="50">
        <v>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1">
        <v>0</v>
      </c>
    </row>
    <row r="15" spans="1:10" x14ac:dyDescent="0.3">
      <c r="A15" s="61" t="s">
        <v>43</v>
      </c>
      <c r="B15" s="50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1">
        <v>0</v>
      </c>
    </row>
    <row r="16" spans="1:10" x14ac:dyDescent="0.3">
      <c r="A16" s="61" t="s">
        <v>44</v>
      </c>
      <c r="B16" s="50">
        <v>0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1">
        <v>0</v>
      </c>
    </row>
    <row r="17" spans="1:10" x14ac:dyDescent="0.3">
      <c r="A17" s="61" t="s">
        <v>45</v>
      </c>
      <c r="B17" s="50">
        <v>0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1">
        <v>0</v>
      </c>
    </row>
    <row r="18" spans="1:10" x14ac:dyDescent="0.3">
      <c r="A18" s="61" t="s">
        <v>46</v>
      </c>
      <c r="B18" s="50">
        <v>0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1">
        <v>0</v>
      </c>
    </row>
    <row r="19" spans="1:10" x14ac:dyDescent="0.3">
      <c r="A19" s="61" t="s">
        <v>47</v>
      </c>
      <c r="B19" s="50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1">
        <v>0</v>
      </c>
    </row>
    <row r="20" spans="1:10" x14ac:dyDescent="0.3">
      <c r="A20" s="61" t="s">
        <v>48</v>
      </c>
      <c r="B20" s="50">
        <v>0</v>
      </c>
      <c r="C20" s="100">
        <v>0</v>
      </c>
      <c r="D20" s="100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1">
        <v>0</v>
      </c>
    </row>
    <row r="21" spans="1:10" x14ac:dyDescent="0.3">
      <c r="A21" s="61" t="s">
        <v>49</v>
      </c>
      <c r="B21" s="5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1">
        <v>0</v>
      </c>
    </row>
    <row r="22" spans="1:10" x14ac:dyDescent="0.3">
      <c r="A22" s="61" t="s">
        <v>50</v>
      </c>
      <c r="B22" s="5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1">
        <v>0</v>
      </c>
    </row>
    <row r="23" spans="1:10" x14ac:dyDescent="0.3">
      <c r="A23" s="61" t="s">
        <v>51</v>
      </c>
      <c r="B23" s="50">
        <v>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1">
        <v>0</v>
      </c>
    </row>
    <row r="24" spans="1:10" x14ac:dyDescent="0.3">
      <c r="A24" s="61" t="s">
        <v>52</v>
      </c>
      <c r="B24" s="5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1">
        <v>0</v>
      </c>
    </row>
    <row r="25" spans="1:10" x14ac:dyDescent="0.3">
      <c r="A25" s="61" t="s">
        <v>53</v>
      </c>
      <c r="B25" s="5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1">
        <v>0</v>
      </c>
    </row>
    <row r="26" spans="1:10" x14ac:dyDescent="0.3">
      <c r="A26" s="61" t="s">
        <v>54</v>
      </c>
      <c r="B26" s="5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1">
        <v>0</v>
      </c>
    </row>
    <row r="27" spans="1:10" x14ac:dyDescent="0.3">
      <c r="A27" s="61" t="s">
        <v>55</v>
      </c>
      <c r="B27" s="50">
        <v>0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01">
        <v>0</v>
      </c>
    </row>
    <row r="28" spans="1:10" x14ac:dyDescent="0.3">
      <c r="A28" s="61" t="s">
        <v>56</v>
      </c>
      <c r="B28" s="5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1">
        <v>0</v>
      </c>
    </row>
    <row r="29" spans="1:10" x14ac:dyDescent="0.3">
      <c r="A29" s="61" t="s">
        <v>57</v>
      </c>
      <c r="B29" s="5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1">
        <v>0</v>
      </c>
    </row>
    <row r="30" spans="1:10" x14ac:dyDescent="0.3">
      <c r="A30" s="61" t="s">
        <v>58</v>
      </c>
      <c r="B30" s="5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00">
        <v>0</v>
      </c>
      <c r="J30" s="101">
        <v>0</v>
      </c>
    </row>
    <row r="31" spans="1:10" x14ac:dyDescent="0.3">
      <c r="A31" s="61" t="s">
        <v>59</v>
      </c>
      <c r="B31" s="50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101">
        <v>0</v>
      </c>
    </row>
    <row r="32" spans="1:10" x14ac:dyDescent="0.3">
      <c r="A32" s="61" t="s">
        <v>60</v>
      </c>
      <c r="B32" s="50">
        <v>0</v>
      </c>
      <c r="C32" s="100">
        <v>0</v>
      </c>
      <c r="D32" s="100">
        <v>0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101">
        <v>0</v>
      </c>
    </row>
    <row r="33" spans="1:10" x14ac:dyDescent="0.3">
      <c r="A33" s="61" t="s">
        <v>61</v>
      </c>
      <c r="B33" s="50">
        <v>0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1">
        <v>0</v>
      </c>
    </row>
    <row r="34" spans="1:10" x14ac:dyDescent="0.3">
      <c r="A34" s="61" t="s">
        <v>62</v>
      </c>
      <c r="B34" s="50">
        <v>0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1">
        <v>0</v>
      </c>
    </row>
    <row r="35" spans="1:10" x14ac:dyDescent="0.3">
      <c r="A35" s="61" t="s">
        <v>63</v>
      </c>
      <c r="B35" s="50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1">
        <v>0</v>
      </c>
    </row>
    <row r="36" spans="1:10" x14ac:dyDescent="0.3">
      <c r="A36" s="61" t="s">
        <v>64</v>
      </c>
      <c r="B36" s="50">
        <v>0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1">
        <v>0</v>
      </c>
    </row>
    <row r="37" spans="1:10" x14ac:dyDescent="0.3">
      <c r="A37" s="61" t="s">
        <v>65</v>
      </c>
      <c r="B37" s="50">
        <v>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1">
        <v>0</v>
      </c>
    </row>
    <row r="38" spans="1:10" x14ac:dyDescent="0.3">
      <c r="A38" s="61" t="s">
        <v>66</v>
      </c>
      <c r="B38" s="50">
        <v>0</v>
      </c>
      <c r="C38" s="100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1">
        <v>0</v>
      </c>
    </row>
    <row r="39" spans="1:10" x14ac:dyDescent="0.3">
      <c r="A39" s="61" t="s">
        <v>67</v>
      </c>
      <c r="B39" s="50">
        <v>0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1">
        <v>0</v>
      </c>
    </row>
    <row r="40" spans="1:10" x14ac:dyDescent="0.3">
      <c r="A40" s="61" t="s">
        <v>68</v>
      </c>
      <c r="B40" s="50">
        <v>0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1">
        <v>0</v>
      </c>
    </row>
    <row r="41" spans="1:10" x14ac:dyDescent="0.3">
      <c r="A41" s="61" t="s">
        <v>69</v>
      </c>
      <c r="B41" s="50">
        <v>0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1">
        <v>0</v>
      </c>
    </row>
    <row r="42" spans="1:10" x14ac:dyDescent="0.3">
      <c r="A42" s="61" t="s">
        <v>70</v>
      </c>
      <c r="B42" s="50">
        <v>0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1">
        <v>1</v>
      </c>
    </row>
    <row r="43" spans="1:10" x14ac:dyDescent="0.3">
      <c r="A43" s="61" t="s">
        <v>71</v>
      </c>
      <c r="B43" s="50">
        <v>0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1">
        <v>0</v>
      </c>
    </row>
    <row r="44" spans="1:10" x14ac:dyDescent="0.3">
      <c r="A44" s="61" t="s">
        <v>72</v>
      </c>
      <c r="B44" s="50">
        <v>0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1">
        <v>0</v>
      </c>
    </row>
    <row r="45" spans="1:10" x14ac:dyDescent="0.3">
      <c r="A45" s="61" t="s">
        <v>73</v>
      </c>
      <c r="B45" s="49">
        <v>0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9">
        <v>0</v>
      </c>
    </row>
    <row r="46" spans="1:10" x14ac:dyDescent="0.3">
      <c r="A46" s="61" t="s">
        <v>74</v>
      </c>
      <c r="B46" s="49">
        <v>0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9">
        <v>0</v>
      </c>
    </row>
    <row r="47" spans="1:10" x14ac:dyDescent="0.3">
      <c r="A47" s="61" t="s">
        <v>75</v>
      </c>
      <c r="B47" s="50">
        <v>0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1">
        <v>0</v>
      </c>
    </row>
    <row r="48" spans="1:10" x14ac:dyDescent="0.3">
      <c r="A48" s="61" t="s">
        <v>76</v>
      </c>
      <c r="B48" s="50">
        <v>0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1">
        <v>0</v>
      </c>
    </row>
    <row r="49" spans="1:10" x14ac:dyDescent="0.3">
      <c r="A49" s="61" t="s">
        <v>77</v>
      </c>
      <c r="B49" s="50">
        <v>0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1">
        <v>0</v>
      </c>
    </row>
    <row r="50" spans="1:10" x14ac:dyDescent="0.3">
      <c r="A50" s="62" t="s">
        <v>78</v>
      </c>
      <c r="B50" s="50">
        <v>0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1">
        <v>0</v>
      </c>
    </row>
    <row r="51" spans="1:10" x14ac:dyDescent="0.3">
      <c r="A51" s="71" t="s">
        <v>127</v>
      </c>
      <c r="B51" s="50">
        <v>0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1">
        <v>0</v>
      </c>
    </row>
    <row r="52" spans="1:10" x14ac:dyDescent="0.3">
      <c r="A52" s="61" t="s">
        <v>125</v>
      </c>
      <c r="B52" s="49">
        <v>0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9">
        <v>0</v>
      </c>
    </row>
    <row r="53" spans="1:10" x14ac:dyDescent="0.3">
      <c r="A53" s="62" t="s">
        <v>126</v>
      </c>
      <c r="B53" s="102">
        <v>0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4">
        <v>0</v>
      </c>
    </row>
    <row r="54" spans="1:10" x14ac:dyDescent="0.3">
      <c r="A54" s="7" t="s">
        <v>22</v>
      </c>
      <c r="B54" s="16">
        <f t="shared" ref="B54:J54" si="0">SUM(B7:B53)</f>
        <v>0</v>
      </c>
      <c r="C54" s="38">
        <f t="shared" si="0"/>
        <v>0</v>
      </c>
      <c r="D54" s="16">
        <f t="shared" si="0"/>
        <v>0</v>
      </c>
      <c r="E54" s="16">
        <f t="shared" si="0"/>
        <v>0</v>
      </c>
      <c r="F54" s="16">
        <f t="shared" si="0"/>
        <v>0</v>
      </c>
      <c r="G54" s="16">
        <f t="shared" si="0"/>
        <v>0</v>
      </c>
      <c r="H54" s="16">
        <f t="shared" si="0"/>
        <v>0</v>
      </c>
      <c r="I54" s="16">
        <f t="shared" si="0"/>
        <v>0</v>
      </c>
      <c r="J54" s="16">
        <f t="shared" si="0"/>
        <v>1</v>
      </c>
    </row>
    <row r="55" spans="1:10" x14ac:dyDescent="0.3">
      <c r="A55" s="9"/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pane ySplit="6" topLeftCell="A45" activePane="bottomLeft" state="frozen"/>
      <selection pane="bottomLeft" activeCell="B7" sqref="B7:J53"/>
    </sheetView>
  </sheetViews>
  <sheetFormatPr defaultRowHeight="13.8" x14ac:dyDescent="0.3"/>
  <cols>
    <col min="1" max="1" width="10" style="15" bestFit="1" customWidth="1"/>
    <col min="2" max="12" width="7.6640625" customWidth="1"/>
  </cols>
  <sheetData>
    <row r="1" spans="1:10" x14ac:dyDescent="0.3">
      <c r="A1" s="22"/>
      <c r="B1" s="142"/>
      <c r="C1" s="143"/>
      <c r="D1" s="143"/>
      <c r="E1" s="143"/>
      <c r="F1" s="143"/>
      <c r="G1" s="143"/>
      <c r="H1" s="143"/>
      <c r="I1" s="143"/>
      <c r="J1" s="144"/>
    </row>
    <row r="2" spans="1:10" x14ac:dyDescent="0.3">
      <c r="A2" s="23"/>
      <c r="B2" s="139" t="s">
        <v>19</v>
      </c>
      <c r="C2" s="140"/>
      <c r="D2" s="140"/>
      <c r="E2" s="140"/>
      <c r="F2" s="140"/>
      <c r="G2" s="140"/>
      <c r="H2" s="140"/>
      <c r="I2" s="140"/>
      <c r="J2" s="141"/>
    </row>
    <row r="3" spans="1:10" x14ac:dyDescent="0.3">
      <c r="A3" s="25"/>
      <c r="B3" s="145" t="s">
        <v>106</v>
      </c>
      <c r="C3" s="146"/>
      <c r="D3" s="146"/>
      <c r="E3" s="146"/>
      <c r="F3" s="146"/>
      <c r="G3" s="146"/>
      <c r="H3" s="146"/>
      <c r="I3" s="146"/>
      <c r="J3" s="147"/>
    </row>
    <row r="4" spans="1:10" x14ac:dyDescent="0.3">
      <c r="A4" s="26"/>
      <c r="B4" s="148" t="s">
        <v>117</v>
      </c>
      <c r="C4" s="149"/>
      <c r="D4" s="149"/>
      <c r="E4" s="149"/>
      <c r="F4" s="149"/>
      <c r="G4" s="149"/>
      <c r="H4" s="149"/>
      <c r="I4" s="149"/>
      <c r="J4" s="150"/>
    </row>
    <row r="5" spans="1:10" ht="93" customHeight="1" thickBot="1" x14ac:dyDescent="0.3">
      <c r="A5" s="27" t="s">
        <v>6</v>
      </c>
      <c r="B5" s="6" t="s">
        <v>157</v>
      </c>
      <c r="C5" s="6" t="s">
        <v>158</v>
      </c>
      <c r="D5" s="6" t="s">
        <v>159</v>
      </c>
      <c r="E5" s="6" t="s">
        <v>160</v>
      </c>
      <c r="F5" s="6" t="s">
        <v>161</v>
      </c>
      <c r="G5" s="6" t="s">
        <v>162</v>
      </c>
      <c r="H5" s="6" t="s">
        <v>163</v>
      </c>
      <c r="I5" s="6" t="s">
        <v>164</v>
      </c>
      <c r="J5" s="6" t="s">
        <v>165</v>
      </c>
    </row>
    <row r="6" spans="1:10" ht="14.4" thickBot="1" x14ac:dyDescent="0.35">
      <c r="A6" s="11"/>
      <c r="B6" s="34"/>
      <c r="C6" s="34"/>
      <c r="D6" s="34"/>
      <c r="E6" s="34"/>
      <c r="F6" s="34"/>
      <c r="G6" s="34"/>
      <c r="H6" s="34"/>
      <c r="I6" s="34"/>
      <c r="J6" s="66"/>
    </row>
    <row r="7" spans="1:10" x14ac:dyDescent="0.3">
      <c r="A7" s="63" t="s">
        <v>35</v>
      </c>
      <c r="B7" s="51">
        <v>0</v>
      </c>
      <c r="C7" s="105">
        <v>0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6">
        <v>0</v>
      </c>
    </row>
    <row r="8" spans="1:10" x14ac:dyDescent="0.3">
      <c r="A8" s="61" t="s">
        <v>36</v>
      </c>
      <c r="B8" s="50"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1">
        <v>0</v>
      </c>
    </row>
    <row r="9" spans="1:10" x14ac:dyDescent="0.3">
      <c r="A9" s="61" t="s">
        <v>37</v>
      </c>
      <c r="B9" s="50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1">
        <v>0</v>
      </c>
    </row>
    <row r="10" spans="1:10" x14ac:dyDescent="0.3">
      <c r="A10" s="61" t="s">
        <v>38</v>
      </c>
      <c r="B10" s="50">
        <v>0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1">
        <v>0</v>
      </c>
    </row>
    <row r="11" spans="1:10" x14ac:dyDescent="0.3">
      <c r="A11" s="61" t="s">
        <v>39</v>
      </c>
      <c r="B11" s="50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1">
        <v>0</v>
      </c>
    </row>
    <row r="12" spans="1:10" x14ac:dyDescent="0.3">
      <c r="A12" s="61" t="s">
        <v>40</v>
      </c>
      <c r="B12" s="50">
        <v>0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1">
        <v>0</v>
      </c>
    </row>
    <row r="13" spans="1:10" x14ac:dyDescent="0.3">
      <c r="A13" s="61" t="s">
        <v>41</v>
      </c>
      <c r="B13" s="50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1">
        <v>0</v>
      </c>
    </row>
    <row r="14" spans="1:10" x14ac:dyDescent="0.3">
      <c r="A14" s="61" t="s">
        <v>42</v>
      </c>
      <c r="B14" s="50">
        <v>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1">
        <v>0</v>
      </c>
    </row>
    <row r="15" spans="1:10" x14ac:dyDescent="0.3">
      <c r="A15" s="61" t="s">
        <v>43</v>
      </c>
      <c r="B15" s="50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1">
        <v>0</v>
      </c>
    </row>
    <row r="16" spans="1:10" x14ac:dyDescent="0.3">
      <c r="A16" s="61" t="s">
        <v>44</v>
      </c>
      <c r="B16" s="50">
        <v>0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1">
        <v>0</v>
      </c>
    </row>
    <row r="17" spans="1:10" x14ac:dyDescent="0.3">
      <c r="A17" s="61" t="s">
        <v>45</v>
      </c>
      <c r="B17" s="50">
        <v>0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1">
        <v>0</v>
      </c>
    </row>
    <row r="18" spans="1:10" x14ac:dyDescent="0.3">
      <c r="A18" s="61" t="s">
        <v>46</v>
      </c>
      <c r="B18" s="50">
        <v>0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1">
        <v>0</v>
      </c>
    </row>
    <row r="19" spans="1:10" x14ac:dyDescent="0.3">
      <c r="A19" s="61" t="s">
        <v>47</v>
      </c>
      <c r="B19" s="50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1">
        <v>0</v>
      </c>
    </row>
    <row r="20" spans="1:10" x14ac:dyDescent="0.3">
      <c r="A20" s="61" t="s">
        <v>48</v>
      </c>
      <c r="B20" s="50">
        <v>0</v>
      </c>
      <c r="C20" s="100">
        <v>0</v>
      </c>
      <c r="D20" s="100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1">
        <v>0</v>
      </c>
    </row>
    <row r="21" spans="1:10" x14ac:dyDescent="0.3">
      <c r="A21" s="61" t="s">
        <v>49</v>
      </c>
      <c r="B21" s="5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1">
        <v>0</v>
      </c>
    </row>
    <row r="22" spans="1:10" x14ac:dyDescent="0.3">
      <c r="A22" s="61" t="s">
        <v>50</v>
      </c>
      <c r="B22" s="5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1">
        <v>0</v>
      </c>
    </row>
    <row r="23" spans="1:10" x14ac:dyDescent="0.3">
      <c r="A23" s="61" t="s">
        <v>51</v>
      </c>
      <c r="B23" s="50">
        <v>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1">
        <v>0</v>
      </c>
    </row>
    <row r="24" spans="1:10" x14ac:dyDescent="0.3">
      <c r="A24" s="61" t="s">
        <v>52</v>
      </c>
      <c r="B24" s="5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1">
        <v>0</v>
      </c>
    </row>
    <row r="25" spans="1:10" x14ac:dyDescent="0.3">
      <c r="A25" s="61" t="s">
        <v>53</v>
      </c>
      <c r="B25" s="5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1">
        <v>0</v>
      </c>
    </row>
    <row r="26" spans="1:10" x14ac:dyDescent="0.3">
      <c r="A26" s="61" t="s">
        <v>54</v>
      </c>
      <c r="B26" s="5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1">
        <v>0</v>
      </c>
    </row>
    <row r="27" spans="1:10" x14ac:dyDescent="0.3">
      <c r="A27" s="61" t="s">
        <v>55</v>
      </c>
      <c r="B27" s="50">
        <v>0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01">
        <v>0</v>
      </c>
    </row>
    <row r="28" spans="1:10" x14ac:dyDescent="0.3">
      <c r="A28" s="61" t="s">
        <v>56</v>
      </c>
      <c r="B28" s="5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1">
        <v>0</v>
      </c>
    </row>
    <row r="29" spans="1:10" x14ac:dyDescent="0.3">
      <c r="A29" s="61" t="s">
        <v>57</v>
      </c>
      <c r="B29" s="5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1">
        <v>0</v>
      </c>
    </row>
    <row r="30" spans="1:10" x14ac:dyDescent="0.3">
      <c r="A30" s="61" t="s">
        <v>58</v>
      </c>
      <c r="B30" s="5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00">
        <v>0</v>
      </c>
      <c r="J30" s="101">
        <v>0</v>
      </c>
    </row>
    <row r="31" spans="1:10" x14ac:dyDescent="0.3">
      <c r="A31" s="61" t="s">
        <v>59</v>
      </c>
      <c r="B31" s="50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101">
        <v>0</v>
      </c>
    </row>
    <row r="32" spans="1:10" x14ac:dyDescent="0.3">
      <c r="A32" s="61" t="s">
        <v>60</v>
      </c>
      <c r="B32" s="50">
        <v>0</v>
      </c>
      <c r="C32" s="100">
        <v>0</v>
      </c>
      <c r="D32" s="100">
        <v>0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101">
        <v>0</v>
      </c>
    </row>
    <row r="33" spans="1:10" x14ac:dyDescent="0.3">
      <c r="A33" s="61" t="s">
        <v>61</v>
      </c>
      <c r="B33" s="50">
        <v>0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1">
        <v>0</v>
      </c>
    </row>
    <row r="34" spans="1:10" x14ac:dyDescent="0.3">
      <c r="A34" s="61" t="s">
        <v>62</v>
      </c>
      <c r="B34" s="50">
        <v>0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1">
        <v>0</v>
      </c>
    </row>
    <row r="35" spans="1:10" x14ac:dyDescent="0.3">
      <c r="A35" s="61" t="s">
        <v>63</v>
      </c>
      <c r="B35" s="50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1">
        <v>0</v>
      </c>
    </row>
    <row r="36" spans="1:10" x14ac:dyDescent="0.3">
      <c r="A36" s="61" t="s">
        <v>64</v>
      </c>
      <c r="B36" s="50">
        <v>0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1">
        <v>0</v>
      </c>
    </row>
    <row r="37" spans="1:10" x14ac:dyDescent="0.3">
      <c r="A37" s="61" t="s">
        <v>65</v>
      </c>
      <c r="B37" s="50">
        <v>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1">
        <v>0</v>
      </c>
    </row>
    <row r="38" spans="1:10" x14ac:dyDescent="0.3">
      <c r="A38" s="61" t="s">
        <v>66</v>
      </c>
      <c r="B38" s="50">
        <v>0</v>
      </c>
      <c r="C38" s="100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1">
        <v>0</v>
      </c>
    </row>
    <row r="39" spans="1:10" x14ac:dyDescent="0.3">
      <c r="A39" s="61" t="s">
        <v>67</v>
      </c>
      <c r="B39" s="50">
        <v>0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1">
        <v>0</v>
      </c>
    </row>
    <row r="40" spans="1:10" x14ac:dyDescent="0.3">
      <c r="A40" s="61" t="s">
        <v>68</v>
      </c>
      <c r="B40" s="50">
        <v>0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1">
        <v>0</v>
      </c>
    </row>
    <row r="41" spans="1:10" x14ac:dyDescent="0.3">
      <c r="A41" s="61" t="s">
        <v>69</v>
      </c>
      <c r="B41" s="50">
        <v>0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1">
        <v>0</v>
      </c>
    </row>
    <row r="42" spans="1:10" x14ac:dyDescent="0.3">
      <c r="A42" s="61" t="s">
        <v>70</v>
      </c>
      <c r="B42" s="50">
        <v>0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1">
        <v>0</v>
      </c>
    </row>
    <row r="43" spans="1:10" x14ac:dyDescent="0.3">
      <c r="A43" s="61" t="s">
        <v>71</v>
      </c>
      <c r="B43" s="50">
        <v>0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1">
        <v>0</v>
      </c>
    </row>
    <row r="44" spans="1:10" x14ac:dyDescent="0.3">
      <c r="A44" s="61" t="s">
        <v>72</v>
      </c>
      <c r="B44" s="50">
        <v>0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1">
        <v>0</v>
      </c>
    </row>
    <row r="45" spans="1:10" x14ac:dyDescent="0.3">
      <c r="A45" s="61" t="s">
        <v>73</v>
      </c>
      <c r="B45" s="49">
        <v>0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9">
        <v>0</v>
      </c>
    </row>
    <row r="46" spans="1:10" x14ac:dyDescent="0.3">
      <c r="A46" s="61" t="s">
        <v>74</v>
      </c>
      <c r="B46" s="49">
        <v>0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9">
        <v>0</v>
      </c>
    </row>
    <row r="47" spans="1:10" x14ac:dyDescent="0.3">
      <c r="A47" s="61" t="s">
        <v>75</v>
      </c>
      <c r="B47" s="50">
        <v>0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1">
        <v>0</v>
      </c>
    </row>
    <row r="48" spans="1:10" x14ac:dyDescent="0.3">
      <c r="A48" s="61" t="s">
        <v>76</v>
      </c>
      <c r="B48" s="50">
        <v>0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1">
        <v>0</v>
      </c>
    </row>
    <row r="49" spans="1:10" x14ac:dyDescent="0.3">
      <c r="A49" s="61" t="s">
        <v>77</v>
      </c>
      <c r="B49" s="50">
        <v>0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1">
        <v>0</v>
      </c>
    </row>
    <row r="50" spans="1:10" x14ac:dyDescent="0.3">
      <c r="A50" s="62" t="s">
        <v>78</v>
      </c>
      <c r="B50" s="50">
        <v>0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1">
        <v>0</v>
      </c>
    </row>
    <row r="51" spans="1:10" x14ac:dyDescent="0.3">
      <c r="A51" s="71" t="s">
        <v>127</v>
      </c>
      <c r="B51" s="50">
        <v>0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1">
        <v>0</v>
      </c>
    </row>
    <row r="52" spans="1:10" x14ac:dyDescent="0.3">
      <c r="A52" s="61" t="s">
        <v>125</v>
      </c>
      <c r="B52" s="49">
        <v>0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9">
        <v>0</v>
      </c>
    </row>
    <row r="53" spans="1:10" x14ac:dyDescent="0.3">
      <c r="A53" s="62" t="s">
        <v>126</v>
      </c>
      <c r="B53" s="102">
        <v>0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4">
        <v>0</v>
      </c>
    </row>
    <row r="54" spans="1:10" x14ac:dyDescent="0.3">
      <c r="A54" s="7" t="s">
        <v>22</v>
      </c>
      <c r="B54" s="16">
        <f t="shared" ref="B54:J54" si="0">SUM(B7:B53)</f>
        <v>0</v>
      </c>
      <c r="C54" s="38">
        <f t="shared" si="0"/>
        <v>0</v>
      </c>
      <c r="D54" s="16">
        <f t="shared" si="0"/>
        <v>0</v>
      </c>
      <c r="E54" s="16">
        <f t="shared" si="0"/>
        <v>0</v>
      </c>
      <c r="F54" s="16">
        <f t="shared" si="0"/>
        <v>0</v>
      </c>
      <c r="G54" s="16">
        <f t="shared" ref="G54" si="1">SUM(G7:G53)</f>
        <v>0</v>
      </c>
      <c r="H54" s="16">
        <f t="shared" si="0"/>
        <v>0</v>
      </c>
      <c r="I54" s="16">
        <f t="shared" si="0"/>
        <v>0</v>
      </c>
      <c r="J54" s="16">
        <f t="shared" si="0"/>
        <v>0</v>
      </c>
    </row>
    <row r="55" spans="1:10" x14ac:dyDescent="0.3">
      <c r="A55" s="9"/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pane ySplit="6" topLeftCell="A45" activePane="bottomLeft" state="frozen"/>
      <selection pane="bottomLeft" activeCell="B7" sqref="B7:J53"/>
    </sheetView>
  </sheetViews>
  <sheetFormatPr defaultRowHeight="13.8" x14ac:dyDescent="0.3"/>
  <cols>
    <col min="1" max="1" width="10" style="15" bestFit="1" customWidth="1"/>
    <col min="2" max="11" width="7.6640625" customWidth="1"/>
  </cols>
  <sheetData>
    <row r="1" spans="1:10" x14ac:dyDescent="0.3">
      <c r="A1" s="22"/>
      <c r="B1" s="142"/>
      <c r="C1" s="143"/>
      <c r="D1" s="143"/>
      <c r="E1" s="143"/>
      <c r="F1" s="143"/>
      <c r="G1" s="143"/>
      <c r="H1" s="143"/>
      <c r="I1" s="143"/>
      <c r="J1" s="144"/>
    </row>
    <row r="2" spans="1:10" x14ac:dyDescent="0.3">
      <c r="A2" s="23"/>
      <c r="B2" s="139" t="s">
        <v>19</v>
      </c>
      <c r="C2" s="140"/>
      <c r="D2" s="140"/>
      <c r="E2" s="140"/>
      <c r="F2" s="140"/>
      <c r="G2" s="140"/>
      <c r="H2" s="140"/>
      <c r="I2" s="140"/>
      <c r="J2" s="141"/>
    </row>
    <row r="3" spans="1:10" x14ac:dyDescent="0.3">
      <c r="A3" s="25"/>
      <c r="B3" s="145" t="s">
        <v>106</v>
      </c>
      <c r="C3" s="146"/>
      <c r="D3" s="146"/>
      <c r="E3" s="146"/>
      <c r="F3" s="146"/>
      <c r="G3" s="146"/>
      <c r="H3" s="146"/>
      <c r="I3" s="146"/>
      <c r="J3" s="147"/>
    </row>
    <row r="4" spans="1:10" x14ac:dyDescent="0.3">
      <c r="A4" s="26"/>
      <c r="B4" s="148" t="s">
        <v>117</v>
      </c>
      <c r="C4" s="149"/>
      <c r="D4" s="149"/>
      <c r="E4" s="149"/>
      <c r="F4" s="149"/>
      <c r="G4" s="149"/>
      <c r="H4" s="149"/>
      <c r="I4" s="149"/>
      <c r="J4" s="150"/>
    </row>
    <row r="5" spans="1:10" ht="93" customHeight="1" thickBot="1" x14ac:dyDescent="0.3">
      <c r="A5" s="27" t="s">
        <v>6</v>
      </c>
      <c r="B5" s="6" t="s">
        <v>166</v>
      </c>
      <c r="C5" s="6" t="s">
        <v>167</v>
      </c>
      <c r="D5" s="6" t="s">
        <v>168</v>
      </c>
      <c r="E5" s="6" t="s">
        <v>169</v>
      </c>
      <c r="F5" s="6" t="s">
        <v>170</v>
      </c>
      <c r="G5" s="6" t="s">
        <v>171</v>
      </c>
      <c r="H5" s="6" t="s">
        <v>172</v>
      </c>
      <c r="I5" s="6" t="s">
        <v>173</v>
      </c>
      <c r="J5" s="6" t="s">
        <v>174</v>
      </c>
    </row>
    <row r="6" spans="1:10" ht="14.4" thickBot="1" x14ac:dyDescent="0.35">
      <c r="A6" s="11"/>
      <c r="B6" s="34"/>
      <c r="C6" s="34"/>
      <c r="D6" s="34"/>
      <c r="E6" s="34"/>
      <c r="F6" s="34"/>
      <c r="G6" s="34"/>
      <c r="H6" s="34"/>
      <c r="I6" s="34"/>
      <c r="J6" s="66"/>
    </row>
    <row r="7" spans="1:10" x14ac:dyDescent="0.3">
      <c r="A7" s="63" t="s">
        <v>35</v>
      </c>
      <c r="B7" s="51">
        <v>0</v>
      </c>
      <c r="C7" s="105">
        <v>0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6">
        <v>0</v>
      </c>
    </row>
    <row r="8" spans="1:10" x14ac:dyDescent="0.3">
      <c r="A8" s="61" t="s">
        <v>36</v>
      </c>
      <c r="B8" s="50"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1">
        <v>0</v>
      </c>
    </row>
    <row r="9" spans="1:10" x14ac:dyDescent="0.3">
      <c r="A9" s="61" t="s">
        <v>37</v>
      </c>
      <c r="B9" s="50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1">
        <v>0</v>
      </c>
    </row>
    <row r="10" spans="1:10" x14ac:dyDescent="0.3">
      <c r="A10" s="61" t="s">
        <v>38</v>
      </c>
      <c r="B10" s="50">
        <v>0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1">
        <v>0</v>
      </c>
    </row>
    <row r="11" spans="1:10" x14ac:dyDescent="0.3">
      <c r="A11" s="61" t="s">
        <v>39</v>
      </c>
      <c r="B11" s="50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1">
        <v>0</v>
      </c>
    </row>
    <row r="12" spans="1:10" x14ac:dyDescent="0.3">
      <c r="A12" s="61" t="s">
        <v>40</v>
      </c>
      <c r="B12" s="50">
        <v>0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1">
        <v>0</v>
      </c>
    </row>
    <row r="13" spans="1:10" x14ac:dyDescent="0.3">
      <c r="A13" s="61" t="s">
        <v>41</v>
      </c>
      <c r="B13" s="50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1">
        <v>0</v>
      </c>
    </row>
    <row r="14" spans="1:10" x14ac:dyDescent="0.3">
      <c r="A14" s="61" t="s">
        <v>42</v>
      </c>
      <c r="B14" s="50">
        <v>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1">
        <v>0</v>
      </c>
    </row>
    <row r="15" spans="1:10" x14ac:dyDescent="0.3">
      <c r="A15" s="61" t="s">
        <v>43</v>
      </c>
      <c r="B15" s="50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1">
        <v>0</v>
      </c>
    </row>
    <row r="16" spans="1:10" x14ac:dyDescent="0.3">
      <c r="A16" s="61" t="s">
        <v>44</v>
      </c>
      <c r="B16" s="50">
        <v>0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1">
        <v>0</v>
      </c>
    </row>
    <row r="17" spans="1:10" x14ac:dyDescent="0.3">
      <c r="A17" s="61" t="s">
        <v>45</v>
      </c>
      <c r="B17" s="50">
        <v>0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1">
        <v>0</v>
      </c>
    </row>
    <row r="18" spans="1:10" x14ac:dyDescent="0.3">
      <c r="A18" s="61" t="s">
        <v>46</v>
      </c>
      <c r="B18" s="50">
        <v>0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1">
        <v>0</v>
      </c>
    </row>
    <row r="19" spans="1:10" x14ac:dyDescent="0.3">
      <c r="A19" s="61" t="s">
        <v>47</v>
      </c>
      <c r="B19" s="50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1">
        <v>0</v>
      </c>
    </row>
    <row r="20" spans="1:10" x14ac:dyDescent="0.3">
      <c r="A20" s="61" t="s">
        <v>48</v>
      </c>
      <c r="B20" s="50">
        <v>0</v>
      </c>
      <c r="C20" s="100">
        <v>0</v>
      </c>
      <c r="D20" s="100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1">
        <v>0</v>
      </c>
    </row>
    <row r="21" spans="1:10" x14ac:dyDescent="0.3">
      <c r="A21" s="61" t="s">
        <v>49</v>
      </c>
      <c r="B21" s="5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1">
        <v>0</v>
      </c>
    </row>
    <row r="22" spans="1:10" x14ac:dyDescent="0.3">
      <c r="A22" s="61" t="s">
        <v>50</v>
      </c>
      <c r="B22" s="5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1">
        <v>0</v>
      </c>
    </row>
    <row r="23" spans="1:10" x14ac:dyDescent="0.3">
      <c r="A23" s="61" t="s">
        <v>51</v>
      </c>
      <c r="B23" s="50">
        <v>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1">
        <v>0</v>
      </c>
    </row>
    <row r="24" spans="1:10" x14ac:dyDescent="0.3">
      <c r="A24" s="61" t="s">
        <v>52</v>
      </c>
      <c r="B24" s="5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1">
        <v>0</v>
      </c>
    </row>
    <row r="25" spans="1:10" x14ac:dyDescent="0.3">
      <c r="A25" s="61" t="s">
        <v>53</v>
      </c>
      <c r="B25" s="5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1">
        <v>0</v>
      </c>
    </row>
    <row r="26" spans="1:10" x14ac:dyDescent="0.3">
      <c r="A26" s="61" t="s">
        <v>54</v>
      </c>
      <c r="B26" s="5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1">
        <v>0</v>
      </c>
    </row>
    <row r="27" spans="1:10" x14ac:dyDescent="0.3">
      <c r="A27" s="61" t="s">
        <v>55</v>
      </c>
      <c r="B27" s="50">
        <v>0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01">
        <v>0</v>
      </c>
    </row>
    <row r="28" spans="1:10" x14ac:dyDescent="0.3">
      <c r="A28" s="61" t="s">
        <v>56</v>
      </c>
      <c r="B28" s="5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1">
        <v>0</v>
      </c>
    </row>
    <row r="29" spans="1:10" x14ac:dyDescent="0.3">
      <c r="A29" s="61" t="s">
        <v>57</v>
      </c>
      <c r="B29" s="5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1">
        <v>0</v>
      </c>
    </row>
    <row r="30" spans="1:10" x14ac:dyDescent="0.3">
      <c r="A30" s="61" t="s">
        <v>58</v>
      </c>
      <c r="B30" s="5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00">
        <v>0</v>
      </c>
      <c r="J30" s="101">
        <v>0</v>
      </c>
    </row>
    <row r="31" spans="1:10" x14ac:dyDescent="0.3">
      <c r="A31" s="61" t="s">
        <v>59</v>
      </c>
      <c r="B31" s="50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101">
        <v>0</v>
      </c>
    </row>
    <row r="32" spans="1:10" x14ac:dyDescent="0.3">
      <c r="A32" s="61" t="s">
        <v>60</v>
      </c>
      <c r="B32" s="50">
        <v>0</v>
      </c>
      <c r="C32" s="100">
        <v>0</v>
      </c>
      <c r="D32" s="100">
        <v>0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101">
        <v>0</v>
      </c>
    </row>
    <row r="33" spans="1:10" x14ac:dyDescent="0.3">
      <c r="A33" s="61" t="s">
        <v>61</v>
      </c>
      <c r="B33" s="50">
        <v>0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1">
        <v>0</v>
      </c>
    </row>
    <row r="34" spans="1:10" x14ac:dyDescent="0.3">
      <c r="A34" s="61" t="s">
        <v>62</v>
      </c>
      <c r="B34" s="50">
        <v>0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1">
        <v>0</v>
      </c>
    </row>
    <row r="35" spans="1:10" x14ac:dyDescent="0.3">
      <c r="A35" s="61" t="s">
        <v>63</v>
      </c>
      <c r="B35" s="50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1">
        <v>0</v>
      </c>
    </row>
    <row r="36" spans="1:10" x14ac:dyDescent="0.3">
      <c r="A36" s="61" t="s">
        <v>64</v>
      </c>
      <c r="B36" s="50">
        <v>0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1">
        <v>0</v>
      </c>
    </row>
    <row r="37" spans="1:10" x14ac:dyDescent="0.3">
      <c r="A37" s="61" t="s">
        <v>65</v>
      </c>
      <c r="B37" s="50">
        <v>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1">
        <v>0</v>
      </c>
    </row>
    <row r="38" spans="1:10" x14ac:dyDescent="0.3">
      <c r="A38" s="61" t="s">
        <v>66</v>
      </c>
      <c r="B38" s="50">
        <v>0</v>
      </c>
      <c r="C38" s="100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1">
        <v>0</v>
      </c>
    </row>
    <row r="39" spans="1:10" x14ac:dyDescent="0.3">
      <c r="A39" s="61" t="s">
        <v>67</v>
      </c>
      <c r="B39" s="50">
        <v>0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1">
        <v>0</v>
      </c>
    </row>
    <row r="40" spans="1:10" x14ac:dyDescent="0.3">
      <c r="A40" s="61" t="s">
        <v>68</v>
      </c>
      <c r="B40" s="50">
        <v>0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1">
        <v>0</v>
      </c>
    </row>
    <row r="41" spans="1:10" x14ac:dyDescent="0.3">
      <c r="A41" s="61" t="s">
        <v>69</v>
      </c>
      <c r="B41" s="50">
        <v>0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1">
        <v>0</v>
      </c>
    </row>
    <row r="42" spans="1:10" x14ac:dyDescent="0.3">
      <c r="A42" s="61" t="s">
        <v>70</v>
      </c>
      <c r="B42" s="50">
        <v>0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1">
        <v>0</v>
      </c>
    </row>
    <row r="43" spans="1:10" x14ac:dyDescent="0.3">
      <c r="A43" s="61" t="s">
        <v>71</v>
      </c>
      <c r="B43" s="50">
        <v>0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1">
        <v>0</v>
      </c>
    </row>
    <row r="44" spans="1:10" x14ac:dyDescent="0.3">
      <c r="A44" s="61" t="s">
        <v>72</v>
      </c>
      <c r="B44" s="50">
        <v>0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1">
        <v>0</v>
      </c>
    </row>
    <row r="45" spans="1:10" x14ac:dyDescent="0.3">
      <c r="A45" s="61" t="s">
        <v>73</v>
      </c>
      <c r="B45" s="49">
        <v>0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9">
        <v>0</v>
      </c>
    </row>
    <row r="46" spans="1:10" x14ac:dyDescent="0.3">
      <c r="A46" s="61" t="s">
        <v>74</v>
      </c>
      <c r="B46" s="49">
        <v>0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9">
        <v>0</v>
      </c>
    </row>
    <row r="47" spans="1:10" x14ac:dyDescent="0.3">
      <c r="A47" s="61" t="s">
        <v>75</v>
      </c>
      <c r="B47" s="50">
        <v>0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1">
        <v>0</v>
      </c>
    </row>
    <row r="48" spans="1:10" x14ac:dyDescent="0.3">
      <c r="A48" s="61" t="s">
        <v>76</v>
      </c>
      <c r="B48" s="50">
        <v>0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1">
        <v>0</v>
      </c>
    </row>
    <row r="49" spans="1:10" x14ac:dyDescent="0.3">
      <c r="A49" s="61" t="s">
        <v>77</v>
      </c>
      <c r="B49" s="50">
        <v>0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1">
        <v>0</v>
      </c>
    </row>
    <row r="50" spans="1:10" x14ac:dyDescent="0.3">
      <c r="A50" s="62" t="s">
        <v>78</v>
      </c>
      <c r="B50" s="50">
        <v>0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1">
        <v>0</v>
      </c>
    </row>
    <row r="51" spans="1:10" x14ac:dyDescent="0.3">
      <c r="A51" s="71" t="s">
        <v>127</v>
      </c>
      <c r="B51" s="50">
        <v>0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1">
        <v>0</v>
      </c>
    </row>
    <row r="52" spans="1:10" x14ac:dyDescent="0.3">
      <c r="A52" s="61" t="s">
        <v>125</v>
      </c>
      <c r="B52" s="49">
        <v>0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9">
        <v>0</v>
      </c>
    </row>
    <row r="53" spans="1:10" x14ac:dyDescent="0.3">
      <c r="A53" s="62" t="s">
        <v>126</v>
      </c>
      <c r="B53" s="102">
        <v>0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4">
        <v>0</v>
      </c>
    </row>
    <row r="54" spans="1:10" x14ac:dyDescent="0.3">
      <c r="A54" s="7" t="s">
        <v>22</v>
      </c>
      <c r="B54" s="16">
        <f t="shared" ref="B54:J54" si="0">SUM(B7:B53)</f>
        <v>0</v>
      </c>
      <c r="C54" s="38">
        <f t="shared" si="0"/>
        <v>0</v>
      </c>
      <c r="D54" s="16">
        <f t="shared" si="0"/>
        <v>0</v>
      </c>
      <c r="E54" s="16">
        <f t="shared" si="0"/>
        <v>0</v>
      </c>
      <c r="F54" s="16">
        <f t="shared" si="0"/>
        <v>0</v>
      </c>
      <c r="G54" s="16">
        <f t="shared" si="0"/>
        <v>0</v>
      </c>
      <c r="H54" s="16">
        <f t="shared" si="0"/>
        <v>0</v>
      </c>
      <c r="I54" s="16">
        <f t="shared" si="0"/>
        <v>0</v>
      </c>
      <c r="J54" s="16">
        <f t="shared" si="0"/>
        <v>0</v>
      </c>
    </row>
    <row r="55" spans="1:10" x14ac:dyDescent="0.3">
      <c r="A55" s="9"/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zoomScaleNormal="100" zoomScaleSheetLayoutView="100" workbookViewId="0">
      <pane ySplit="6" topLeftCell="A45" activePane="bottomLeft" state="frozen"/>
      <selection pane="bottomLeft" activeCell="H7" sqref="H7:I53"/>
    </sheetView>
  </sheetViews>
  <sheetFormatPr defaultColWidth="9.109375" defaultRowHeight="13.8" x14ac:dyDescent="0.3"/>
  <cols>
    <col min="1" max="1" width="10" style="15" bestFit="1" customWidth="1"/>
    <col min="2" max="4" width="8.6640625" style="15" customWidth="1"/>
    <col min="5" max="7" width="8.6640625" style="30" customWidth="1"/>
    <col min="8" max="15" width="8.6640625" style="9" customWidth="1"/>
    <col min="16" max="16384" width="9.109375" style="9"/>
  </cols>
  <sheetData>
    <row r="1" spans="1:9" x14ac:dyDescent="0.3">
      <c r="A1" s="22"/>
      <c r="B1" s="67"/>
      <c r="C1" s="67"/>
      <c r="D1" s="68"/>
      <c r="E1" s="154" t="s">
        <v>19</v>
      </c>
      <c r="F1" s="154"/>
      <c r="G1" s="154"/>
      <c r="H1" s="142" t="s">
        <v>14</v>
      </c>
      <c r="I1" s="144"/>
    </row>
    <row r="2" spans="1:9" s="24" customFormat="1" x14ac:dyDescent="0.3">
      <c r="A2" s="23"/>
      <c r="B2" s="139" t="s">
        <v>19</v>
      </c>
      <c r="C2" s="140"/>
      <c r="D2" s="141"/>
      <c r="E2" s="139" t="s">
        <v>21</v>
      </c>
      <c r="F2" s="140"/>
      <c r="G2" s="141"/>
      <c r="H2" s="153" t="s">
        <v>9</v>
      </c>
      <c r="I2" s="153"/>
    </row>
    <row r="3" spans="1:9" s="24" customFormat="1" x14ac:dyDescent="0.3">
      <c r="A3" s="25"/>
      <c r="B3" s="148" t="s">
        <v>20</v>
      </c>
      <c r="C3" s="149"/>
      <c r="D3" s="150"/>
      <c r="E3" s="148" t="s">
        <v>105</v>
      </c>
      <c r="F3" s="149"/>
      <c r="G3" s="150"/>
      <c r="H3" s="136" t="s">
        <v>15</v>
      </c>
      <c r="I3" s="138"/>
    </row>
    <row r="4" spans="1:9" ht="13.5" customHeight="1" x14ac:dyDescent="0.3">
      <c r="A4" s="26"/>
      <c r="B4" s="1" t="s">
        <v>2</v>
      </c>
      <c r="C4" s="1" t="s">
        <v>1</v>
      </c>
      <c r="D4" s="1" t="s">
        <v>25</v>
      </c>
      <c r="E4" s="1" t="s">
        <v>1</v>
      </c>
      <c r="F4" s="1" t="s">
        <v>2</v>
      </c>
      <c r="G4" s="1" t="s">
        <v>25</v>
      </c>
      <c r="H4" s="151" t="s">
        <v>29</v>
      </c>
      <c r="I4" s="152"/>
    </row>
    <row r="5" spans="1:9" s="10" customFormat="1" ht="93" customHeight="1" thickBot="1" x14ac:dyDescent="0.3">
      <c r="A5" s="27" t="s">
        <v>6</v>
      </c>
      <c r="B5" s="6" t="s">
        <v>28</v>
      </c>
      <c r="C5" s="6" t="s">
        <v>27</v>
      </c>
      <c r="D5" s="6" t="s">
        <v>26</v>
      </c>
      <c r="E5" s="6" t="s">
        <v>103</v>
      </c>
      <c r="F5" s="6" t="s">
        <v>104</v>
      </c>
      <c r="G5" s="6" t="s">
        <v>102</v>
      </c>
      <c r="H5" s="4" t="s">
        <v>30</v>
      </c>
      <c r="I5" s="4" t="s">
        <v>31</v>
      </c>
    </row>
    <row r="6" spans="1:9" s="14" customFormat="1" ht="14.4" thickBot="1" x14ac:dyDescent="0.35">
      <c r="A6" s="11"/>
      <c r="B6" s="34"/>
      <c r="C6" s="34"/>
      <c r="D6" s="34"/>
      <c r="E6" s="12"/>
      <c r="F6" s="12"/>
      <c r="G6" s="12"/>
      <c r="H6" s="12"/>
      <c r="I6" s="13"/>
    </row>
    <row r="7" spans="1:9" s="14" customFormat="1" x14ac:dyDescent="0.3">
      <c r="A7" s="63" t="s">
        <v>35</v>
      </c>
      <c r="B7" s="51">
        <v>310</v>
      </c>
      <c r="C7" s="105">
        <v>75</v>
      </c>
      <c r="D7" s="106">
        <v>50</v>
      </c>
      <c r="E7" s="51">
        <v>73</v>
      </c>
      <c r="F7" s="105">
        <v>291</v>
      </c>
      <c r="G7" s="106">
        <v>65</v>
      </c>
      <c r="H7" s="113">
        <v>204</v>
      </c>
      <c r="I7" s="114">
        <v>167</v>
      </c>
    </row>
    <row r="8" spans="1:9" s="14" customFormat="1" x14ac:dyDescent="0.3">
      <c r="A8" s="61" t="s">
        <v>36</v>
      </c>
      <c r="B8" s="50">
        <v>456</v>
      </c>
      <c r="C8" s="100">
        <v>87</v>
      </c>
      <c r="D8" s="101">
        <v>52</v>
      </c>
      <c r="E8" s="50">
        <v>86</v>
      </c>
      <c r="F8" s="100">
        <v>407</v>
      </c>
      <c r="G8" s="101">
        <v>99</v>
      </c>
      <c r="H8" s="115">
        <v>274</v>
      </c>
      <c r="I8" s="116">
        <v>237</v>
      </c>
    </row>
    <row r="9" spans="1:9" s="14" customFormat="1" x14ac:dyDescent="0.3">
      <c r="A9" s="61" t="s">
        <v>37</v>
      </c>
      <c r="B9" s="50">
        <v>314</v>
      </c>
      <c r="C9" s="100">
        <v>91</v>
      </c>
      <c r="D9" s="101">
        <v>28</v>
      </c>
      <c r="E9" s="50">
        <v>87</v>
      </c>
      <c r="F9" s="100">
        <v>292</v>
      </c>
      <c r="G9" s="101">
        <v>52</v>
      </c>
      <c r="H9" s="115">
        <v>205</v>
      </c>
      <c r="I9" s="116">
        <v>173</v>
      </c>
    </row>
    <row r="10" spans="1:9" s="14" customFormat="1" x14ac:dyDescent="0.3">
      <c r="A10" s="61" t="s">
        <v>38</v>
      </c>
      <c r="B10" s="50">
        <v>286</v>
      </c>
      <c r="C10" s="100">
        <v>98</v>
      </c>
      <c r="D10" s="101">
        <v>41</v>
      </c>
      <c r="E10" s="50">
        <v>95</v>
      </c>
      <c r="F10" s="100">
        <v>275</v>
      </c>
      <c r="G10" s="101">
        <v>53</v>
      </c>
      <c r="H10" s="115">
        <v>215</v>
      </c>
      <c r="I10" s="116">
        <v>166</v>
      </c>
    </row>
    <row r="11" spans="1:9" s="14" customFormat="1" x14ac:dyDescent="0.3">
      <c r="A11" s="61" t="s">
        <v>39</v>
      </c>
      <c r="B11" s="50">
        <v>315</v>
      </c>
      <c r="C11" s="100">
        <v>123</v>
      </c>
      <c r="D11" s="101">
        <v>30</v>
      </c>
      <c r="E11" s="50">
        <v>129</v>
      </c>
      <c r="F11" s="100">
        <v>292</v>
      </c>
      <c r="G11" s="101">
        <v>44</v>
      </c>
      <c r="H11" s="115">
        <v>254</v>
      </c>
      <c r="I11" s="116">
        <v>173</v>
      </c>
    </row>
    <row r="12" spans="1:9" s="14" customFormat="1" x14ac:dyDescent="0.3">
      <c r="A12" s="61" t="s">
        <v>40</v>
      </c>
      <c r="B12" s="50">
        <v>271</v>
      </c>
      <c r="C12" s="100">
        <v>57</v>
      </c>
      <c r="D12" s="101">
        <v>48</v>
      </c>
      <c r="E12" s="50">
        <v>57</v>
      </c>
      <c r="F12" s="100">
        <v>269</v>
      </c>
      <c r="G12" s="101">
        <v>48</v>
      </c>
      <c r="H12" s="115">
        <v>183</v>
      </c>
      <c r="I12" s="116">
        <v>164</v>
      </c>
    </row>
    <row r="13" spans="1:9" s="14" customFormat="1" x14ac:dyDescent="0.3">
      <c r="A13" s="61" t="s">
        <v>41</v>
      </c>
      <c r="B13" s="49">
        <v>225</v>
      </c>
      <c r="C13" s="98">
        <v>64</v>
      </c>
      <c r="D13" s="99">
        <v>30</v>
      </c>
      <c r="E13" s="49">
        <v>65</v>
      </c>
      <c r="F13" s="98">
        <v>212</v>
      </c>
      <c r="G13" s="99">
        <v>41</v>
      </c>
      <c r="H13" s="115">
        <v>149</v>
      </c>
      <c r="I13" s="116">
        <v>126</v>
      </c>
    </row>
    <row r="14" spans="1:9" s="14" customFormat="1" x14ac:dyDescent="0.3">
      <c r="A14" s="61" t="s">
        <v>42</v>
      </c>
      <c r="B14" s="49">
        <v>421</v>
      </c>
      <c r="C14" s="98">
        <v>98</v>
      </c>
      <c r="D14" s="99">
        <v>60</v>
      </c>
      <c r="E14" s="49">
        <v>106</v>
      </c>
      <c r="F14" s="98">
        <v>394</v>
      </c>
      <c r="G14" s="99">
        <v>77</v>
      </c>
      <c r="H14" s="117">
        <v>267</v>
      </c>
      <c r="I14" s="118">
        <v>223</v>
      </c>
    </row>
    <row r="15" spans="1:9" s="14" customFormat="1" x14ac:dyDescent="0.3">
      <c r="A15" s="61" t="s">
        <v>43</v>
      </c>
      <c r="B15" s="49">
        <v>385</v>
      </c>
      <c r="C15" s="98">
        <v>68</v>
      </c>
      <c r="D15" s="99">
        <v>39</v>
      </c>
      <c r="E15" s="49">
        <v>54</v>
      </c>
      <c r="F15" s="98">
        <v>372</v>
      </c>
      <c r="G15" s="99">
        <v>50</v>
      </c>
      <c r="H15" s="119">
        <v>180</v>
      </c>
      <c r="I15" s="120">
        <v>186</v>
      </c>
    </row>
    <row r="16" spans="1:9" s="14" customFormat="1" x14ac:dyDescent="0.3">
      <c r="A16" s="61" t="s">
        <v>44</v>
      </c>
      <c r="B16" s="107">
        <v>425</v>
      </c>
      <c r="C16" s="108">
        <v>74</v>
      </c>
      <c r="D16" s="109">
        <v>53</v>
      </c>
      <c r="E16" s="107">
        <v>74</v>
      </c>
      <c r="F16" s="108">
        <v>410</v>
      </c>
      <c r="G16" s="109">
        <v>59</v>
      </c>
      <c r="H16" s="119">
        <v>246</v>
      </c>
      <c r="I16" s="120">
        <v>235</v>
      </c>
    </row>
    <row r="17" spans="1:9" s="14" customFormat="1" x14ac:dyDescent="0.3">
      <c r="A17" s="61" t="s">
        <v>45</v>
      </c>
      <c r="B17" s="107">
        <v>421</v>
      </c>
      <c r="C17" s="108">
        <v>93</v>
      </c>
      <c r="D17" s="109">
        <v>68</v>
      </c>
      <c r="E17" s="107">
        <v>96</v>
      </c>
      <c r="F17" s="108">
        <v>394</v>
      </c>
      <c r="G17" s="109">
        <v>84</v>
      </c>
      <c r="H17" s="115">
        <v>283</v>
      </c>
      <c r="I17" s="116">
        <v>195</v>
      </c>
    </row>
    <row r="18" spans="1:9" s="14" customFormat="1" x14ac:dyDescent="0.3">
      <c r="A18" s="61" t="s">
        <v>46</v>
      </c>
      <c r="B18" s="49">
        <v>286</v>
      </c>
      <c r="C18" s="98">
        <v>49</v>
      </c>
      <c r="D18" s="99">
        <v>47</v>
      </c>
      <c r="E18" s="49">
        <v>55</v>
      </c>
      <c r="F18" s="98">
        <v>253</v>
      </c>
      <c r="G18" s="99">
        <v>66</v>
      </c>
      <c r="H18" s="117">
        <v>158</v>
      </c>
      <c r="I18" s="118">
        <v>181</v>
      </c>
    </row>
    <row r="19" spans="1:9" s="14" customFormat="1" x14ac:dyDescent="0.3">
      <c r="A19" s="61" t="s">
        <v>47</v>
      </c>
      <c r="B19" s="49">
        <v>427</v>
      </c>
      <c r="C19" s="98">
        <v>87</v>
      </c>
      <c r="D19" s="99">
        <v>40</v>
      </c>
      <c r="E19" s="49">
        <v>58</v>
      </c>
      <c r="F19" s="98">
        <v>441</v>
      </c>
      <c r="G19" s="99">
        <v>52</v>
      </c>
      <c r="H19" s="115">
        <v>262</v>
      </c>
      <c r="I19" s="116">
        <v>215</v>
      </c>
    </row>
    <row r="20" spans="1:9" s="14" customFormat="1" x14ac:dyDescent="0.3">
      <c r="A20" s="61" t="s">
        <v>48</v>
      </c>
      <c r="B20" s="49">
        <v>441</v>
      </c>
      <c r="C20" s="98">
        <v>72</v>
      </c>
      <c r="D20" s="99">
        <v>41</v>
      </c>
      <c r="E20" s="49">
        <v>61</v>
      </c>
      <c r="F20" s="98">
        <v>433</v>
      </c>
      <c r="G20" s="99">
        <v>53</v>
      </c>
      <c r="H20" s="115">
        <v>220</v>
      </c>
      <c r="I20" s="116">
        <v>228</v>
      </c>
    </row>
    <row r="21" spans="1:9" s="14" customFormat="1" x14ac:dyDescent="0.3">
      <c r="A21" s="61" t="s">
        <v>49</v>
      </c>
      <c r="B21" s="49">
        <v>573</v>
      </c>
      <c r="C21" s="98">
        <v>96</v>
      </c>
      <c r="D21" s="99">
        <v>50</v>
      </c>
      <c r="E21" s="49">
        <v>86</v>
      </c>
      <c r="F21" s="98">
        <v>554</v>
      </c>
      <c r="G21" s="99">
        <v>75</v>
      </c>
      <c r="H21" s="115">
        <v>314</v>
      </c>
      <c r="I21" s="116">
        <v>299</v>
      </c>
    </row>
    <row r="22" spans="1:9" s="14" customFormat="1" x14ac:dyDescent="0.3">
      <c r="A22" s="61" t="s">
        <v>50</v>
      </c>
      <c r="B22" s="49">
        <v>397</v>
      </c>
      <c r="C22" s="98">
        <v>79</v>
      </c>
      <c r="D22" s="99">
        <v>52</v>
      </c>
      <c r="E22" s="49">
        <v>83</v>
      </c>
      <c r="F22" s="98">
        <v>378</v>
      </c>
      <c r="G22" s="99">
        <v>63</v>
      </c>
      <c r="H22" s="115">
        <v>275</v>
      </c>
      <c r="I22" s="116">
        <v>181</v>
      </c>
    </row>
    <row r="23" spans="1:9" s="14" customFormat="1" x14ac:dyDescent="0.3">
      <c r="A23" s="61" t="s">
        <v>51</v>
      </c>
      <c r="B23" s="49">
        <v>166</v>
      </c>
      <c r="C23" s="98">
        <v>32</v>
      </c>
      <c r="D23" s="99">
        <v>17</v>
      </c>
      <c r="E23" s="49">
        <v>27</v>
      </c>
      <c r="F23" s="98">
        <v>170</v>
      </c>
      <c r="G23" s="99">
        <v>17</v>
      </c>
      <c r="H23" s="115">
        <v>105</v>
      </c>
      <c r="I23" s="116">
        <v>84</v>
      </c>
    </row>
    <row r="24" spans="1:9" s="14" customFormat="1" x14ac:dyDescent="0.3">
      <c r="A24" s="61" t="s">
        <v>52</v>
      </c>
      <c r="B24" s="49">
        <v>195</v>
      </c>
      <c r="C24" s="98">
        <v>39</v>
      </c>
      <c r="D24" s="99">
        <v>22</v>
      </c>
      <c r="E24" s="49">
        <v>37</v>
      </c>
      <c r="F24" s="98">
        <v>179</v>
      </c>
      <c r="G24" s="99">
        <v>34</v>
      </c>
      <c r="H24" s="115">
        <v>135</v>
      </c>
      <c r="I24" s="116">
        <v>80</v>
      </c>
    </row>
    <row r="25" spans="1:9" s="14" customFormat="1" x14ac:dyDescent="0.3">
      <c r="A25" s="61" t="s">
        <v>53</v>
      </c>
      <c r="B25" s="49">
        <v>301</v>
      </c>
      <c r="C25" s="98">
        <v>124</v>
      </c>
      <c r="D25" s="99">
        <v>53</v>
      </c>
      <c r="E25" s="49">
        <v>130</v>
      </c>
      <c r="F25" s="98">
        <v>288</v>
      </c>
      <c r="G25" s="99">
        <v>54</v>
      </c>
      <c r="H25" s="115">
        <v>244</v>
      </c>
      <c r="I25" s="116">
        <v>187</v>
      </c>
    </row>
    <row r="26" spans="1:9" s="14" customFormat="1" x14ac:dyDescent="0.3">
      <c r="A26" s="61" t="s">
        <v>54</v>
      </c>
      <c r="B26" s="49">
        <v>269</v>
      </c>
      <c r="C26" s="98">
        <v>118</v>
      </c>
      <c r="D26" s="99">
        <v>45</v>
      </c>
      <c r="E26" s="49">
        <v>124</v>
      </c>
      <c r="F26" s="98">
        <v>257</v>
      </c>
      <c r="G26" s="99">
        <v>50</v>
      </c>
      <c r="H26" s="115">
        <v>220</v>
      </c>
      <c r="I26" s="116">
        <v>165</v>
      </c>
    </row>
    <row r="27" spans="1:9" s="14" customFormat="1" x14ac:dyDescent="0.3">
      <c r="A27" s="61" t="s">
        <v>55</v>
      </c>
      <c r="B27" s="49">
        <v>319</v>
      </c>
      <c r="C27" s="98">
        <v>166</v>
      </c>
      <c r="D27" s="99">
        <v>45</v>
      </c>
      <c r="E27" s="49">
        <v>170</v>
      </c>
      <c r="F27" s="98">
        <v>303</v>
      </c>
      <c r="G27" s="99">
        <v>50</v>
      </c>
      <c r="H27" s="115">
        <v>251</v>
      </c>
      <c r="I27" s="116">
        <v>206</v>
      </c>
    </row>
    <row r="28" spans="1:9" s="14" customFormat="1" x14ac:dyDescent="0.3">
      <c r="A28" s="61" t="s">
        <v>56</v>
      </c>
      <c r="B28" s="49">
        <v>330</v>
      </c>
      <c r="C28" s="98">
        <v>130</v>
      </c>
      <c r="D28" s="99">
        <v>31</v>
      </c>
      <c r="E28" s="49">
        <v>120</v>
      </c>
      <c r="F28" s="98">
        <v>324</v>
      </c>
      <c r="G28" s="99">
        <v>45</v>
      </c>
      <c r="H28" s="115">
        <v>270</v>
      </c>
      <c r="I28" s="116">
        <v>165</v>
      </c>
    </row>
    <row r="29" spans="1:9" s="14" customFormat="1" x14ac:dyDescent="0.3">
      <c r="A29" s="61" t="s">
        <v>57</v>
      </c>
      <c r="B29" s="110">
        <v>351</v>
      </c>
      <c r="C29" s="111">
        <v>100</v>
      </c>
      <c r="D29" s="112">
        <v>38</v>
      </c>
      <c r="E29" s="110">
        <v>93</v>
      </c>
      <c r="F29" s="111">
        <v>344</v>
      </c>
      <c r="G29" s="112">
        <v>51</v>
      </c>
      <c r="H29" s="115">
        <v>293</v>
      </c>
      <c r="I29" s="116">
        <v>136</v>
      </c>
    </row>
    <row r="30" spans="1:9" s="14" customFormat="1" x14ac:dyDescent="0.3">
      <c r="A30" s="61" t="s">
        <v>58</v>
      </c>
      <c r="B30" s="107">
        <v>329</v>
      </c>
      <c r="C30" s="108">
        <v>73</v>
      </c>
      <c r="D30" s="109">
        <v>34</v>
      </c>
      <c r="E30" s="107">
        <v>73</v>
      </c>
      <c r="F30" s="108">
        <v>329</v>
      </c>
      <c r="G30" s="109">
        <v>34</v>
      </c>
      <c r="H30" s="115">
        <v>242</v>
      </c>
      <c r="I30" s="116">
        <v>120</v>
      </c>
    </row>
    <row r="31" spans="1:9" s="14" customFormat="1" x14ac:dyDescent="0.3">
      <c r="A31" s="61" t="s">
        <v>59</v>
      </c>
      <c r="B31" s="49">
        <v>305</v>
      </c>
      <c r="C31" s="98">
        <v>111</v>
      </c>
      <c r="D31" s="99">
        <v>42</v>
      </c>
      <c r="E31" s="49">
        <v>116</v>
      </c>
      <c r="F31" s="98">
        <v>301</v>
      </c>
      <c r="G31" s="99">
        <v>40</v>
      </c>
      <c r="H31" s="115">
        <v>239</v>
      </c>
      <c r="I31" s="116">
        <v>171</v>
      </c>
    </row>
    <row r="32" spans="1:9" s="14" customFormat="1" x14ac:dyDescent="0.3">
      <c r="A32" s="61" t="s">
        <v>60</v>
      </c>
      <c r="B32" s="110">
        <v>322</v>
      </c>
      <c r="C32" s="111">
        <v>93</v>
      </c>
      <c r="D32" s="112">
        <v>28</v>
      </c>
      <c r="E32" s="110">
        <v>84</v>
      </c>
      <c r="F32" s="111">
        <v>314</v>
      </c>
      <c r="G32" s="112">
        <v>42</v>
      </c>
      <c r="H32" s="115">
        <v>213</v>
      </c>
      <c r="I32" s="116">
        <v>155</v>
      </c>
    </row>
    <row r="33" spans="1:9" s="14" customFormat="1" x14ac:dyDescent="0.3">
      <c r="A33" s="61" t="s">
        <v>61</v>
      </c>
      <c r="B33" s="49">
        <v>392</v>
      </c>
      <c r="C33" s="98">
        <v>116</v>
      </c>
      <c r="D33" s="99">
        <v>47</v>
      </c>
      <c r="E33" s="49">
        <v>116</v>
      </c>
      <c r="F33" s="98">
        <v>378</v>
      </c>
      <c r="G33" s="99">
        <v>58</v>
      </c>
      <c r="H33" s="115">
        <v>276</v>
      </c>
      <c r="I33" s="116">
        <v>219</v>
      </c>
    </row>
    <row r="34" spans="1:9" s="14" customFormat="1" x14ac:dyDescent="0.3">
      <c r="A34" s="61" t="s">
        <v>62</v>
      </c>
      <c r="B34" s="49">
        <v>245</v>
      </c>
      <c r="C34" s="98">
        <v>87</v>
      </c>
      <c r="D34" s="99">
        <v>35</v>
      </c>
      <c r="E34" s="49">
        <v>80</v>
      </c>
      <c r="F34" s="98">
        <v>239</v>
      </c>
      <c r="G34" s="99">
        <v>44</v>
      </c>
      <c r="H34" s="115">
        <v>202</v>
      </c>
      <c r="I34" s="116">
        <v>127</v>
      </c>
    </row>
    <row r="35" spans="1:9" s="14" customFormat="1" x14ac:dyDescent="0.3">
      <c r="A35" s="61" t="s">
        <v>63</v>
      </c>
      <c r="B35" s="49">
        <v>329</v>
      </c>
      <c r="C35" s="98">
        <v>115</v>
      </c>
      <c r="D35" s="99">
        <v>44</v>
      </c>
      <c r="E35" s="49">
        <v>100</v>
      </c>
      <c r="F35" s="98">
        <v>318</v>
      </c>
      <c r="G35" s="99">
        <v>65</v>
      </c>
      <c r="H35" s="115">
        <v>272</v>
      </c>
      <c r="I35" s="116">
        <v>159</v>
      </c>
    </row>
    <row r="36" spans="1:9" s="14" customFormat="1" x14ac:dyDescent="0.3">
      <c r="A36" s="61" t="s">
        <v>64</v>
      </c>
      <c r="B36" s="50">
        <v>379</v>
      </c>
      <c r="C36" s="100">
        <v>112</v>
      </c>
      <c r="D36" s="101">
        <v>22</v>
      </c>
      <c r="E36" s="50">
        <v>100</v>
      </c>
      <c r="F36" s="100">
        <v>367</v>
      </c>
      <c r="G36" s="101">
        <v>33</v>
      </c>
      <c r="H36" s="115">
        <v>247</v>
      </c>
      <c r="I36" s="116">
        <v>171</v>
      </c>
    </row>
    <row r="37" spans="1:9" s="14" customFormat="1" x14ac:dyDescent="0.3">
      <c r="A37" s="61" t="s">
        <v>65</v>
      </c>
      <c r="B37" s="50">
        <v>411</v>
      </c>
      <c r="C37" s="100">
        <v>108</v>
      </c>
      <c r="D37" s="101">
        <v>50</v>
      </c>
      <c r="E37" s="50">
        <v>108</v>
      </c>
      <c r="F37" s="100">
        <v>394</v>
      </c>
      <c r="G37" s="101">
        <v>60</v>
      </c>
      <c r="H37" s="115">
        <v>275</v>
      </c>
      <c r="I37" s="116">
        <v>225</v>
      </c>
    </row>
    <row r="38" spans="1:9" s="14" customFormat="1" x14ac:dyDescent="0.3">
      <c r="A38" s="61" t="s">
        <v>66</v>
      </c>
      <c r="B38" s="50">
        <v>425</v>
      </c>
      <c r="C38" s="100">
        <v>105</v>
      </c>
      <c r="D38" s="101">
        <v>32</v>
      </c>
      <c r="E38" s="50">
        <v>130</v>
      </c>
      <c r="F38" s="100">
        <v>371</v>
      </c>
      <c r="G38" s="101">
        <v>61</v>
      </c>
      <c r="H38" s="115">
        <v>289</v>
      </c>
      <c r="I38" s="116">
        <v>210</v>
      </c>
    </row>
    <row r="39" spans="1:9" s="14" customFormat="1" x14ac:dyDescent="0.3">
      <c r="A39" s="61" t="s">
        <v>67</v>
      </c>
      <c r="B39" s="50">
        <v>193</v>
      </c>
      <c r="C39" s="100">
        <v>56</v>
      </c>
      <c r="D39" s="101">
        <v>29</v>
      </c>
      <c r="E39" s="50">
        <v>59</v>
      </c>
      <c r="F39" s="100">
        <v>178</v>
      </c>
      <c r="G39" s="101">
        <v>37</v>
      </c>
      <c r="H39" s="115">
        <v>123</v>
      </c>
      <c r="I39" s="116">
        <v>121</v>
      </c>
    </row>
    <row r="40" spans="1:9" s="14" customFormat="1" x14ac:dyDescent="0.3">
      <c r="A40" s="61" t="s">
        <v>68</v>
      </c>
      <c r="B40" s="50">
        <v>227</v>
      </c>
      <c r="C40" s="100">
        <v>81</v>
      </c>
      <c r="D40" s="101">
        <v>27</v>
      </c>
      <c r="E40" s="50">
        <v>73</v>
      </c>
      <c r="F40" s="100">
        <v>213</v>
      </c>
      <c r="G40" s="101">
        <v>41</v>
      </c>
      <c r="H40" s="115">
        <v>148</v>
      </c>
      <c r="I40" s="116">
        <v>148</v>
      </c>
    </row>
    <row r="41" spans="1:9" s="14" customFormat="1" x14ac:dyDescent="0.3">
      <c r="A41" s="61" t="s">
        <v>69</v>
      </c>
      <c r="B41" s="49">
        <v>291</v>
      </c>
      <c r="C41" s="98">
        <v>99</v>
      </c>
      <c r="D41" s="99">
        <v>32</v>
      </c>
      <c r="E41" s="49">
        <v>109</v>
      </c>
      <c r="F41" s="98">
        <v>269</v>
      </c>
      <c r="G41" s="99">
        <v>43</v>
      </c>
      <c r="H41" s="115">
        <v>215</v>
      </c>
      <c r="I41" s="116">
        <v>154</v>
      </c>
    </row>
    <row r="42" spans="1:9" s="14" customFormat="1" x14ac:dyDescent="0.3">
      <c r="A42" s="61" t="s">
        <v>70</v>
      </c>
      <c r="B42" s="49">
        <v>330</v>
      </c>
      <c r="C42" s="98">
        <v>100</v>
      </c>
      <c r="D42" s="99">
        <v>38</v>
      </c>
      <c r="E42" s="49">
        <v>106</v>
      </c>
      <c r="F42" s="98">
        <v>325</v>
      </c>
      <c r="G42" s="99">
        <v>36</v>
      </c>
      <c r="H42" s="115">
        <v>271</v>
      </c>
      <c r="I42" s="116">
        <v>150</v>
      </c>
    </row>
    <row r="43" spans="1:9" s="14" customFormat="1" x14ac:dyDescent="0.3">
      <c r="A43" s="61" t="s">
        <v>71</v>
      </c>
      <c r="B43" s="107">
        <v>362</v>
      </c>
      <c r="C43" s="108">
        <v>95</v>
      </c>
      <c r="D43" s="109">
        <v>30</v>
      </c>
      <c r="E43" s="107">
        <v>101</v>
      </c>
      <c r="F43" s="108">
        <v>341</v>
      </c>
      <c r="G43" s="109">
        <v>38</v>
      </c>
      <c r="H43" s="115">
        <v>243</v>
      </c>
      <c r="I43" s="116">
        <v>144</v>
      </c>
    </row>
    <row r="44" spans="1:9" s="14" customFormat="1" x14ac:dyDescent="0.3">
      <c r="A44" s="61" t="s">
        <v>72</v>
      </c>
      <c r="B44" s="49">
        <v>553</v>
      </c>
      <c r="C44" s="98">
        <v>177</v>
      </c>
      <c r="D44" s="99">
        <v>43</v>
      </c>
      <c r="E44" s="49">
        <v>152</v>
      </c>
      <c r="F44" s="98">
        <v>558</v>
      </c>
      <c r="G44" s="99">
        <v>59</v>
      </c>
      <c r="H44" s="115">
        <v>412</v>
      </c>
      <c r="I44" s="116">
        <v>221</v>
      </c>
    </row>
    <row r="45" spans="1:9" s="14" customFormat="1" x14ac:dyDescent="0.3">
      <c r="A45" s="61" t="s">
        <v>73</v>
      </c>
      <c r="B45" s="49">
        <v>262</v>
      </c>
      <c r="C45" s="98">
        <v>77</v>
      </c>
      <c r="D45" s="99">
        <v>23</v>
      </c>
      <c r="E45" s="49">
        <v>88</v>
      </c>
      <c r="F45" s="98">
        <v>240</v>
      </c>
      <c r="G45" s="99">
        <v>31</v>
      </c>
      <c r="H45" s="115">
        <v>173</v>
      </c>
      <c r="I45" s="116">
        <v>133</v>
      </c>
    </row>
    <row r="46" spans="1:9" s="14" customFormat="1" x14ac:dyDescent="0.3">
      <c r="A46" s="61" t="s">
        <v>74</v>
      </c>
      <c r="B46" s="107">
        <v>227</v>
      </c>
      <c r="C46" s="108">
        <v>82</v>
      </c>
      <c r="D46" s="109">
        <v>20</v>
      </c>
      <c r="E46" s="107">
        <v>70</v>
      </c>
      <c r="F46" s="108">
        <v>228</v>
      </c>
      <c r="G46" s="109">
        <v>24</v>
      </c>
      <c r="H46" s="115">
        <v>173</v>
      </c>
      <c r="I46" s="116">
        <v>94</v>
      </c>
    </row>
    <row r="47" spans="1:9" s="14" customFormat="1" x14ac:dyDescent="0.3">
      <c r="A47" s="61" t="s">
        <v>75</v>
      </c>
      <c r="B47" s="49">
        <v>332</v>
      </c>
      <c r="C47" s="98">
        <v>65</v>
      </c>
      <c r="D47" s="99">
        <v>33</v>
      </c>
      <c r="E47" s="49">
        <v>66</v>
      </c>
      <c r="F47" s="98">
        <v>334</v>
      </c>
      <c r="G47" s="99">
        <v>29</v>
      </c>
      <c r="H47" s="115">
        <v>232</v>
      </c>
      <c r="I47" s="116">
        <v>150</v>
      </c>
    </row>
    <row r="48" spans="1:9" s="14" customFormat="1" x14ac:dyDescent="0.3">
      <c r="A48" s="61" t="s">
        <v>76</v>
      </c>
      <c r="B48" s="49">
        <v>309</v>
      </c>
      <c r="C48" s="98">
        <v>67</v>
      </c>
      <c r="D48" s="99">
        <v>25</v>
      </c>
      <c r="E48" s="49">
        <v>55</v>
      </c>
      <c r="F48" s="98">
        <v>310</v>
      </c>
      <c r="G48" s="99">
        <v>38</v>
      </c>
      <c r="H48" s="115">
        <v>205</v>
      </c>
      <c r="I48" s="116">
        <v>115</v>
      </c>
    </row>
    <row r="49" spans="1:9" s="14" customFormat="1" x14ac:dyDescent="0.3">
      <c r="A49" s="61" t="s">
        <v>77</v>
      </c>
      <c r="B49" s="49">
        <v>246</v>
      </c>
      <c r="C49" s="98">
        <v>73</v>
      </c>
      <c r="D49" s="99">
        <v>39</v>
      </c>
      <c r="E49" s="49">
        <v>54</v>
      </c>
      <c r="F49" s="98">
        <v>253</v>
      </c>
      <c r="G49" s="99">
        <v>53</v>
      </c>
      <c r="H49" s="115">
        <v>181</v>
      </c>
      <c r="I49" s="116">
        <v>127</v>
      </c>
    </row>
    <row r="50" spans="1:9" s="14" customFormat="1" x14ac:dyDescent="0.3">
      <c r="A50" s="61" t="s">
        <v>78</v>
      </c>
      <c r="B50" s="49">
        <v>294</v>
      </c>
      <c r="C50" s="98">
        <v>54</v>
      </c>
      <c r="D50" s="99">
        <v>44</v>
      </c>
      <c r="E50" s="49">
        <v>62</v>
      </c>
      <c r="F50" s="98">
        <v>278</v>
      </c>
      <c r="G50" s="99">
        <v>50</v>
      </c>
      <c r="H50" s="115">
        <v>218</v>
      </c>
      <c r="I50" s="116">
        <v>131</v>
      </c>
    </row>
    <row r="51" spans="1:9" s="14" customFormat="1" x14ac:dyDescent="0.3">
      <c r="A51" s="71" t="s">
        <v>127</v>
      </c>
      <c r="B51" s="50">
        <v>326</v>
      </c>
      <c r="C51" s="100">
        <v>106</v>
      </c>
      <c r="D51" s="101">
        <v>63</v>
      </c>
      <c r="E51" s="50">
        <v>93</v>
      </c>
      <c r="F51" s="100">
        <v>326</v>
      </c>
      <c r="G51" s="101">
        <v>79</v>
      </c>
      <c r="H51" s="115">
        <v>232</v>
      </c>
      <c r="I51" s="116">
        <v>173</v>
      </c>
    </row>
    <row r="52" spans="1:9" s="14" customFormat="1" x14ac:dyDescent="0.3">
      <c r="A52" s="61" t="s">
        <v>125</v>
      </c>
      <c r="B52" s="49">
        <v>3939</v>
      </c>
      <c r="C52" s="98">
        <v>1878</v>
      </c>
      <c r="D52" s="99">
        <v>449</v>
      </c>
      <c r="E52" s="49">
        <v>1781</v>
      </c>
      <c r="F52" s="98">
        <v>3934</v>
      </c>
      <c r="G52" s="99">
        <v>545</v>
      </c>
      <c r="H52" s="115">
        <v>3519</v>
      </c>
      <c r="I52" s="116">
        <v>1653</v>
      </c>
    </row>
    <row r="53" spans="1:9" s="14" customFormat="1" x14ac:dyDescent="0.3">
      <c r="A53" s="62" t="s">
        <v>126</v>
      </c>
      <c r="B53" s="102">
        <v>1789</v>
      </c>
      <c r="C53" s="103">
        <v>609</v>
      </c>
      <c r="D53" s="104">
        <v>243</v>
      </c>
      <c r="E53" s="102">
        <v>553</v>
      </c>
      <c r="F53" s="103">
        <v>1767</v>
      </c>
      <c r="G53" s="104">
        <v>295</v>
      </c>
      <c r="H53" s="121">
        <v>1304</v>
      </c>
      <c r="I53" s="122">
        <v>851</v>
      </c>
    </row>
    <row r="54" spans="1:9" s="14" customFormat="1" x14ac:dyDescent="0.3">
      <c r="A54" s="7" t="s">
        <v>22</v>
      </c>
      <c r="B54" s="57">
        <f t="shared" ref="B54:G54" si="0">SUM(B7:B53)</f>
        <v>20701</v>
      </c>
      <c r="C54" s="57">
        <f t="shared" si="0"/>
        <v>6559</v>
      </c>
      <c r="D54" s="57">
        <f t="shared" si="0"/>
        <v>2452</v>
      </c>
      <c r="E54" s="57">
        <f t="shared" si="0"/>
        <v>6295</v>
      </c>
      <c r="F54" s="57">
        <f t="shared" si="0"/>
        <v>20097</v>
      </c>
      <c r="G54" s="57">
        <f t="shared" si="0"/>
        <v>3117</v>
      </c>
      <c r="H54" s="16">
        <f>SUM(H7:H53)</f>
        <v>15111</v>
      </c>
      <c r="I54" s="38">
        <f>SUM(I7:I53)</f>
        <v>10094</v>
      </c>
    </row>
    <row r="55" spans="1:9" s="14" customFormat="1" x14ac:dyDescent="0.3">
      <c r="A55" s="9"/>
      <c r="B55" s="15"/>
      <c r="C55" s="15"/>
      <c r="D55" s="15"/>
      <c r="E55" s="30"/>
      <c r="F55" s="30"/>
      <c r="G55" s="30"/>
      <c r="H55" s="9"/>
      <c r="I55" s="9"/>
    </row>
    <row r="56" spans="1:9" s="14" customFormat="1" x14ac:dyDescent="0.3">
      <c r="A56" s="15"/>
      <c r="B56" s="15"/>
      <c r="C56" s="15"/>
      <c r="D56" s="15"/>
      <c r="E56" s="30"/>
      <c r="F56" s="30"/>
      <c r="G56" s="30"/>
      <c r="H56" s="9"/>
      <c r="I56" s="9"/>
    </row>
    <row r="57" spans="1:9" s="14" customFormat="1" x14ac:dyDescent="0.3">
      <c r="A57" s="15"/>
      <c r="B57" s="15"/>
      <c r="C57" s="15"/>
      <c r="D57" s="15"/>
      <c r="E57" s="30"/>
      <c r="F57" s="30"/>
      <c r="G57" s="30"/>
      <c r="H57" s="9"/>
      <c r="I57" s="9"/>
    </row>
    <row r="58" spans="1:9" s="14" customFormat="1" x14ac:dyDescent="0.3">
      <c r="A58" s="15"/>
      <c r="B58" s="15"/>
      <c r="C58" s="15"/>
      <c r="D58" s="15"/>
      <c r="E58" s="30"/>
      <c r="F58" s="30"/>
      <c r="G58" s="30"/>
      <c r="H58" s="9"/>
      <c r="I58" s="9"/>
    </row>
    <row r="59" spans="1:9" s="14" customFormat="1" x14ac:dyDescent="0.3">
      <c r="A59" s="15"/>
      <c r="B59" s="15"/>
      <c r="C59" s="15"/>
      <c r="D59" s="15"/>
      <c r="E59" s="30"/>
      <c r="F59" s="30"/>
      <c r="G59" s="30"/>
      <c r="H59" s="9"/>
      <c r="I59" s="9"/>
    </row>
    <row r="60" spans="1:9" s="14" customFormat="1" x14ac:dyDescent="0.3">
      <c r="A60" s="15"/>
      <c r="B60" s="15"/>
      <c r="C60" s="15"/>
      <c r="D60" s="15"/>
      <c r="E60" s="30"/>
      <c r="F60" s="30"/>
      <c r="G60" s="30"/>
      <c r="H60" s="9"/>
      <c r="I60" s="9"/>
    </row>
    <row r="61" spans="1:9" s="14" customFormat="1" x14ac:dyDescent="0.3">
      <c r="A61" s="15"/>
      <c r="B61" s="15"/>
      <c r="C61" s="15"/>
      <c r="D61" s="15"/>
      <c r="E61" s="30"/>
      <c r="F61" s="30"/>
      <c r="G61" s="30"/>
      <c r="H61" s="9"/>
      <c r="I61" s="9"/>
    </row>
    <row r="62" spans="1:9" s="14" customFormat="1" x14ac:dyDescent="0.3">
      <c r="A62" s="15"/>
      <c r="B62" s="15"/>
      <c r="C62" s="15"/>
      <c r="D62" s="15"/>
      <c r="E62" s="30"/>
      <c r="F62" s="30"/>
      <c r="G62" s="30"/>
      <c r="H62" s="9"/>
      <c r="I62" s="9"/>
    </row>
    <row r="63" spans="1:9" s="14" customFormat="1" x14ac:dyDescent="0.3">
      <c r="A63" s="15"/>
      <c r="B63" s="15"/>
      <c r="C63" s="15"/>
      <c r="D63" s="15"/>
      <c r="E63" s="30"/>
      <c r="F63" s="30"/>
      <c r="G63" s="30"/>
      <c r="H63" s="9"/>
      <c r="I63" s="9"/>
    </row>
    <row r="64" spans="1:9" s="14" customFormat="1" x14ac:dyDescent="0.3">
      <c r="A64" s="15"/>
      <c r="B64" s="15"/>
      <c r="C64" s="15"/>
      <c r="D64" s="15"/>
      <c r="E64" s="30"/>
      <c r="F64" s="30"/>
      <c r="G64" s="30"/>
      <c r="H64" s="9"/>
      <c r="I64" s="9"/>
    </row>
    <row r="65" spans="1:9" s="14" customFormat="1" x14ac:dyDescent="0.3">
      <c r="A65" s="15"/>
      <c r="B65" s="15"/>
      <c r="C65" s="15"/>
      <c r="D65" s="15"/>
      <c r="E65" s="30"/>
      <c r="F65" s="30"/>
      <c r="G65" s="30"/>
      <c r="H65" s="9"/>
      <c r="I65" s="9"/>
    </row>
    <row r="66" spans="1:9" s="14" customFormat="1" x14ac:dyDescent="0.3">
      <c r="A66" s="15"/>
      <c r="B66" s="15"/>
      <c r="C66" s="15"/>
      <c r="D66" s="15"/>
      <c r="E66" s="30"/>
      <c r="F66" s="30"/>
      <c r="G66" s="30"/>
      <c r="H66" s="9"/>
      <c r="I66" s="9"/>
    </row>
    <row r="67" spans="1:9" s="14" customFormat="1" x14ac:dyDescent="0.3">
      <c r="A67" s="15"/>
      <c r="B67" s="15"/>
      <c r="C67" s="15"/>
      <c r="D67" s="15"/>
      <c r="E67" s="30"/>
      <c r="F67" s="30"/>
      <c r="G67" s="30"/>
      <c r="H67" s="9"/>
      <c r="I67" s="9"/>
    </row>
    <row r="68" spans="1:9" s="14" customFormat="1" x14ac:dyDescent="0.3">
      <c r="A68" s="15"/>
      <c r="B68" s="15"/>
      <c r="C68" s="15"/>
      <c r="D68" s="15"/>
      <c r="E68" s="30"/>
      <c r="F68" s="30"/>
      <c r="G68" s="30"/>
      <c r="H68" s="9"/>
      <c r="I68" s="9"/>
    </row>
    <row r="69" spans="1:9" s="14" customFormat="1" x14ac:dyDescent="0.3">
      <c r="A69" s="15"/>
      <c r="B69" s="15"/>
      <c r="C69" s="15"/>
      <c r="D69" s="15"/>
      <c r="E69" s="30"/>
      <c r="F69" s="30"/>
      <c r="G69" s="30"/>
      <c r="H69" s="9"/>
      <c r="I69" s="9"/>
    </row>
    <row r="70" spans="1:9" s="14" customFormat="1" x14ac:dyDescent="0.3">
      <c r="A70" s="15"/>
      <c r="B70" s="15"/>
      <c r="C70" s="15"/>
      <c r="D70" s="15"/>
      <c r="E70" s="30"/>
      <c r="F70" s="30"/>
      <c r="G70" s="30"/>
      <c r="H70" s="9"/>
      <c r="I70" s="9"/>
    </row>
    <row r="71" spans="1:9" s="14" customFormat="1" x14ac:dyDescent="0.3">
      <c r="A71" s="15"/>
      <c r="B71" s="15"/>
      <c r="C71" s="15"/>
      <c r="D71" s="15"/>
      <c r="E71" s="30"/>
      <c r="F71" s="30"/>
      <c r="G71" s="30"/>
      <c r="H71" s="9"/>
      <c r="I71" s="9"/>
    </row>
    <row r="72" spans="1:9" s="14" customFormat="1" x14ac:dyDescent="0.3">
      <c r="A72" s="15"/>
      <c r="B72" s="15"/>
      <c r="C72" s="15"/>
      <c r="D72" s="15"/>
      <c r="E72" s="30"/>
      <c r="F72" s="30"/>
      <c r="G72" s="30"/>
      <c r="H72" s="9"/>
      <c r="I72" s="9"/>
    </row>
    <row r="73" spans="1:9" s="14" customFormat="1" x14ac:dyDescent="0.3">
      <c r="A73" s="15"/>
      <c r="B73" s="15"/>
      <c r="C73" s="15"/>
      <c r="D73" s="15"/>
      <c r="E73" s="30"/>
      <c r="F73" s="30"/>
      <c r="G73" s="30"/>
      <c r="H73" s="9"/>
      <c r="I73" s="9"/>
    </row>
    <row r="74" spans="1:9" s="14" customFormat="1" x14ac:dyDescent="0.3">
      <c r="A74" s="15"/>
      <c r="B74" s="15"/>
      <c r="C74" s="15"/>
      <c r="D74" s="15"/>
      <c r="E74" s="30"/>
      <c r="F74" s="30"/>
      <c r="G74" s="30"/>
      <c r="H74" s="9"/>
      <c r="I74" s="9"/>
    </row>
    <row r="75" spans="1:9" s="14" customFormat="1" x14ac:dyDescent="0.3">
      <c r="A75" s="15"/>
      <c r="B75" s="15"/>
      <c r="C75" s="15"/>
      <c r="D75" s="15"/>
      <c r="E75" s="30"/>
      <c r="F75" s="30"/>
      <c r="G75" s="30"/>
      <c r="H75" s="9"/>
      <c r="I75" s="9"/>
    </row>
    <row r="76" spans="1:9" s="14" customFormat="1" x14ac:dyDescent="0.3">
      <c r="A76" s="15"/>
      <c r="B76" s="15"/>
      <c r="C76" s="15"/>
      <c r="D76" s="15"/>
      <c r="E76" s="30"/>
      <c r="F76" s="30"/>
      <c r="G76" s="30"/>
      <c r="H76" s="9"/>
      <c r="I76" s="9"/>
    </row>
    <row r="77" spans="1:9" s="14" customFormat="1" x14ac:dyDescent="0.3">
      <c r="A77" s="15"/>
      <c r="B77" s="15"/>
      <c r="C77" s="15"/>
      <c r="D77" s="15"/>
      <c r="E77" s="30"/>
      <c r="F77" s="30"/>
      <c r="G77" s="30"/>
      <c r="H77" s="9"/>
      <c r="I77" s="9"/>
    </row>
    <row r="78" spans="1:9" s="14" customFormat="1" x14ac:dyDescent="0.3">
      <c r="A78" s="15"/>
      <c r="B78" s="15"/>
      <c r="C78" s="15"/>
      <c r="D78" s="15"/>
      <c r="E78" s="30"/>
      <c r="F78" s="30"/>
      <c r="G78" s="30"/>
      <c r="H78" s="9"/>
      <c r="I78" s="9"/>
    </row>
    <row r="79" spans="1:9" s="14" customFormat="1" x14ac:dyDescent="0.3">
      <c r="A79" s="15"/>
      <c r="B79" s="15"/>
      <c r="C79" s="15"/>
      <c r="D79" s="15"/>
      <c r="E79" s="30"/>
      <c r="F79" s="30"/>
      <c r="G79" s="30"/>
      <c r="H79" s="9"/>
      <c r="I79" s="9"/>
    </row>
    <row r="80" spans="1:9" s="14" customFormat="1" x14ac:dyDescent="0.3">
      <c r="A80" s="15"/>
      <c r="B80" s="15"/>
      <c r="C80" s="15"/>
      <c r="D80" s="15"/>
      <c r="E80" s="30"/>
      <c r="F80" s="30"/>
      <c r="G80" s="30"/>
      <c r="H80" s="9"/>
      <c r="I80" s="9"/>
    </row>
    <row r="81" spans="1:9" s="14" customFormat="1" x14ac:dyDescent="0.3">
      <c r="A81" s="15"/>
      <c r="B81" s="15"/>
      <c r="C81" s="15"/>
      <c r="D81" s="15"/>
      <c r="E81" s="30"/>
      <c r="F81" s="30"/>
      <c r="G81" s="30"/>
      <c r="H81" s="9"/>
      <c r="I81" s="9"/>
    </row>
    <row r="82" spans="1:9" s="14" customFormat="1" x14ac:dyDescent="0.3">
      <c r="A82" s="15"/>
      <c r="B82" s="15"/>
      <c r="C82" s="15"/>
      <c r="D82" s="15"/>
      <c r="E82" s="30"/>
      <c r="F82" s="30"/>
      <c r="G82" s="30"/>
      <c r="H82" s="9"/>
      <c r="I82" s="9"/>
    </row>
    <row r="83" spans="1:9" s="14" customFormat="1" x14ac:dyDescent="0.3">
      <c r="A83" s="15"/>
      <c r="B83" s="15"/>
      <c r="C83" s="15"/>
      <c r="D83" s="15"/>
      <c r="E83" s="30"/>
      <c r="F83" s="30"/>
      <c r="G83" s="30"/>
      <c r="H83" s="9"/>
      <c r="I83" s="9"/>
    </row>
    <row r="84" spans="1:9" s="14" customFormat="1" x14ac:dyDescent="0.3">
      <c r="A84" s="15"/>
      <c r="B84" s="15"/>
      <c r="C84" s="15"/>
      <c r="D84" s="15"/>
      <c r="E84" s="30"/>
      <c r="F84" s="30"/>
      <c r="G84" s="30"/>
      <c r="H84" s="9"/>
      <c r="I84" s="9"/>
    </row>
    <row r="85" spans="1:9" s="14" customFormat="1" x14ac:dyDescent="0.3">
      <c r="A85" s="15"/>
      <c r="B85" s="15"/>
      <c r="C85" s="15"/>
      <c r="D85" s="15"/>
      <c r="E85" s="30"/>
      <c r="F85" s="30"/>
      <c r="G85" s="30"/>
      <c r="H85" s="9"/>
      <c r="I85" s="9"/>
    </row>
    <row r="86" spans="1:9" s="14" customFormat="1" x14ac:dyDescent="0.3">
      <c r="A86" s="15"/>
      <c r="B86" s="15"/>
      <c r="C86" s="15"/>
      <c r="D86" s="15"/>
      <c r="E86" s="30"/>
      <c r="F86" s="30"/>
      <c r="G86" s="30"/>
      <c r="H86" s="9"/>
      <c r="I86" s="9"/>
    </row>
    <row r="87" spans="1:9" s="14" customFormat="1" x14ac:dyDescent="0.3">
      <c r="A87" s="15"/>
      <c r="B87" s="15"/>
      <c r="C87" s="15"/>
      <c r="D87" s="15"/>
      <c r="E87" s="30"/>
      <c r="F87" s="30"/>
      <c r="G87" s="30"/>
      <c r="H87" s="9"/>
      <c r="I87" s="9"/>
    </row>
    <row r="88" spans="1:9" s="14" customFormat="1" x14ac:dyDescent="0.3">
      <c r="A88" s="15"/>
      <c r="B88" s="15"/>
      <c r="C88" s="15"/>
      <c r="D88" s="15"/>
      <c r="E88" s="30"/>
      <c r="F88" s="30"/>
      <c r="G88" s="30"/>
      <c r="H88" s="9"/>
      <c r="I88" s="9"/>
    </row>
    <row r="89" spans="1:9" s="14" customFormat="1" x14ac:dyDescent="0.3">
      <c r="A89" s="15"/>
      <c r="B89" s="15"/>
      <c r="C89" s="15"/>
      <c r="D89" s="15"/>
      <c r="E89" s="30"/>
      <c r="F89" s="30"/>
      <c r="G89" s="30"/>
      <c r="H89" s="9"/>
      <c r="I89" s="9"/>
    </row>
    <row r="90" spans="1:9" s="14" customFormat="1" x14ac:dyDescent="0.3">
      <c r="A90" s="15"/>
      <c r="B90" s="15"/>
      <c r="C90" s="15"/>
      <c r="D90" s="15"/>
      <c r="E90" s="30"/>
      <c r="F90" s="30"/>
      <c r="G90" s="30"/>
      <c r="H90" s="9"/>
      <c r="I90" s="9"/>
    </row>
    <row r="91" spans="1:9" s="14" customFormat="1" x14ac:dyDescent="0.3">
      <c r="A91" s="15"/>
      <c r="B91" s="15"/>
      <c r="C91" s="15"/>
      <c r="D91" s="15"/>
      <c r="E91" s="30"/>
      <c r="F91" s="30"/>
      <c r="G91" s="30"/>
      <c r="H91" s="9"/>
      <c r="I91" s="9"/>
    </row>
    <row r="92" spans="1:9" s="14" customFormat="1" x14ac:dyDescent="0.3">
      <c r="A92" s="15"/>
      <c r="B92" s="15"/>
      <c r="C92" s="15"/>
      <c r="D92" s="15"/>
      <c r="E92" s="30"/>
      <c r="F92" s="30"/>
      <c r="G92" s="30"/>
      <c r="H92" s="9"/>
      <c r="I92" s="9"/>
    </row>
    <row r="93" spans="1:9" s="14" customFormat="1" x14ac:dyDescent="0.3">
      <c r="A93" s="15"/>
      <c r="B93" s="15"/>
      <c r="C93" s="15"/>
      <c r="D93" s="15"/>
      <c r="E93" s="30"/>
      <c r="F93" s="30"/>
      <c r="G93" s="30"/>
      <c r="H93" s="9"/>
      <c r="I93" s="9"/>
    </row>
    <row r="94" spans="1:9" s="14" customFormat="1" x14ac:dyDescent="0.3">
      <c r="A94" s="15"/>
      <c r="B94" s="15"/>
      <c r="C94" s="15"/>
      <c r="D94" s="15"/>
      <c r="E94" s="30"/>
      <c r="F94" s="30"/>
      <c r="G94" s="30"/>
      <c r="H94" s="9"/>
      <c r="I94" s="9"/>
    </row>
    <row r="95" spans="1:9" s="14" customFormat="1" x14ac:dyDescent="0.3">
      <c r="A95" s="15"/>
      <c r="B95" s="15"/>
      <c r="C95" s="15"/>
      <c r="D95" s="15"/>
      <c r="E95" s="30"/>
      <c r="F95" s="30"/>
      <c r="G95" s="30"/>
      <c r="H95" s="9"/>
      <c r="I95" s="9"/>
    </row>
    <row r="96" spans="1:9" s="14" customFormat="1" x14ac:dyDescent="0.3">
      <c r="A96" s="15"/>
      <c r="B96" s="15"/>
      <c r="C96" s="15"/>
      <c r="D96" s="15"/>
      <c r="E96" s="30"/>
      <c r="F96" s="30"/>
      <c r="G96" s="30"/>
      <c r="H96" s="9"/>
      <c r="I96" s="9"/>
    </row>
    <row r="97" spans="1:9" s="14" customFormat="1" x14ac:dyDescent="0.3">
      <c r="A97" s="15"/>
      <c r="B97" s="15"/>
      <c r="C97" s="15"/>
      <c r="D97" s="15"/>
      <c r="E97" s="30"/>
      <c r="F97" s="30"/>
      <c r="G97" s="30"/>
      <c r="H97" s="9"/>
      <c r="I97" s="9"/>
    </row>
    <row r="98" spans="1:9" s="14" customFormat="1" x14ac:dyDescent="0.3">
      <c r="A98" s="15"/>
      <c r="B98" s="15"/>
      <c r="C98" s="15"/>
      <c r="D98" s="15"/>
      <c r="E98" s="30"/>
      <c r="F98" s="30"/>
      <c r="G98" s="30"/>
      <c r="H98" s="9"/>
      <c r="I98" s="9"/>
    </row>
    <row r="99" spans="1:9" s="14" customFormat="1" x14ac:dyDescent="0.3">
      <c r="A99" s="15"/>
      <c r="B99" s="15"/>
      <c r="C99" s="15"/>
      <c r="D99" s="15"/>
      <c r="E99" s="30"/>
      <c r="F99" s="30"/>
      <c r="G99" s="30"/>
      <c r="H99" s="9"/>
      <c r="I99" s="9"/>
    </row>
    <row r="100" spans="1:9" s="14" customFormat="1" ht="14.4" customHeight="1" x14ac:dyDescent="0.3">
      <c r="A100" s="15"/>
      <c r="B100" s="15"/>
      <c r="C100" s="15"/>
      <c r="D100" s="15"/>
      <c r="E100" s="30"/>
      <c r="F100" s="30"/>
      <c r="G100" s="30"/>
      <c r="H100" s="9"/>
      <c r="I100" s="9"/>
    </row>
    <row r="101" spans="1:9" s="14" customFormat="1" x14ac:dyDescent="0.3">
      <c r="A101" s="15"/>
      <c r="B101" s="15"/>
      <c r="C101" s="15"/>
      <c r="D101" s="15"/>
      <c r="E101" s="30"/>
      <c r="F101" s="30"/>
      <c r="G101" s="30"/>
      <c r="H101" s="9"/>
      <c r="I101" s="9"/>
    </row>
    <row r="102" spans="1:9" s="28" customFormat="1" x14ac:dyDescent="0.3">
      <c r="A102" s="15"/>
      <c r="B102" s="15"/>
      <c r="C102" s="15"/>
      <c r="D102" s="15"/>
      <c r="E102" s="30"/>
      <c r="F102" s="30"/>
      <c r="G102" s="30"/>
      <c r="H102" s="9"/>
      <c r="I102" s="9"/>
    </row>
    <row r="103" spans="1:9" s="28" customFormat="1" x14ac:dyDescent="0.3">
      <c r="A103" s="15"/>
      <c r="B103" s="15"/>
      <c r="C103" s="15"/>
      <c r="D103" s="15"/>
      <c r="E103" s="30"/>
      <c r="F103" s="30"/>
      <c r="G103" s="30"/>
      <c r="H103" s="9"/>
      <c r="I103" s="9"/>
    </row>
    <row r="104" spans="1:9" s="14" customFormat="1" x14ac:dyDescent="0.3">
      <c r="A104" s="15"/>
      <c r="B104" s="15"/>
      <c r="C104" s="15"/>
      <c r="D104" s="15"/>
      <c r="E104" s="30"/>
      <c r="F104" s="30"/>
      <c r="G104" s="30"/>
      <c r="H104" s="9"/>
      <c r="I104" s="9"/>
    </row>
    <row r="105" spans="1:9" s="14" customFormat="1" x14ac:dyDescent="0.3">
      <c r="A105" s="15"/>
      <c r="B105" s="15"/>
      <c r="C105" s="15"/>
      <c r="D105" s="15"/>
      <c r="E105" s="30"/>
      <c r="F105" s="30"/>
      <c r="G105" s="30"/>
      <c r="H105" s="9"/>
      <c r="I105" s="9"/>
    </row>
    <row r="106" spans="1:9" s="14" customFormat="1" x14ac:dyDescent="0.3">
      <c r="A106" s="15"/>
      <c r="B106" s="15"/>
      <c r="C106" s="15"/>
      <c r="D106" s="15"/>
      <c r="E106" s="30"/>
      <c r="F106" s="30"/>
      <c r="G106" s="30"/>
      <c r="H106" s="9"/>
      <c r="I106" s="9"/>
    </row>
    <row r="107" spans="1:9" s="14" customFormat="1" x14ac:dyDescent="0.3">
      <c r="A107" s="15"/>
      <c r="B107" s="15"/>
      <c r="C107" s="15"/>
      <c r="D107" s="15"/>
      <c r="E107" s="30"/>
      <c r="F107" s="30"/>
      <c r="G107" s="30"/>
      <c r="H107" s="9"/>
      <c r="I107" s="9"/>
    </row>
    <row r="108" spans="1:9" s="14" customFormat="1" x14ac:dyDescent="0.3">
      <c r="A108" s="15"/>
      <c r="B108" s="15"/>
      <c r="C108" s="15"/>
      <c r="D108" s="15"/>
      <c r="E108" s="30"/>
      <c r="F108" s="30"/>
      <c r="G108" s="30"/>
      <c r="H108" s="9"/>
      <c r="I108" s="9"/>
    </row>
    <row r="109" spans="1:9" s="14" customFormat="1" x14ac:dyDescent="0.3">
      <c r="A109" s="15"/>
      <c r="B109" s="15"/>
      <c r="C109" s="15"/>
      <c r="D109" s="15"/>
      <c r="E109" s="30"/>
      <c r="F109" s="30"/>
      <c r="G109" s="30"/>
      <c r="H109" s="9"/>
      <c r="I109" s="9"/>
    </row>
    <row r="110" spans="1:9" s="14" customFormat="1" x14ac:dyDescent="0.3">
      <c r="A110" s="15"/>
      <c r="B110" s="15"/>
      <c r="C110" s="15"/>
      <c r="D110" s="15"/>
      <c r="E110" s="30"/>
      <c r="F110" s="30"/>
      <c r="G110" s="30"/>
      <c r="H110" s="9"/>
      <c r="I110" s="9"/>
    </row>
    <row r="111" spans="1:9" s="14" customFormat="1" ht="14.4" customHeight="1" x14ac:dyDescent="0.3">
      <c r="A111" s="15"/>
      <c r="B111" s="15"/>
      <c r="C111" s="15"/>
      <c r="D111" s="15"/>
      <c r="E111" s="30"/>
      <c r="F111" s="30"/>
      <c r="G111" s="30"/>
      <c r="H111" s="9"/>
      <c r="I111" s="9"/>
    </row>
    <row r="112" spans="1:9" s="14" customFormat="1" x14ac:dyDescent="0.3">
      <c r="A112" s="15"/>
      <c r="B112" s="15"/>
      <c r="C112" s="15"/>
      <c r="D112" s="15"/>
      <c r="E112" s="30"/>
      <c r="F112" s="30"/>
      <c r="G112" s="30"/>
      <c r="H112" s="9"/>
      <c r="I112" s="9"/>
    </row>
    <row r="113" spans="1:9" s="28" customFormat="1" x14ac:dyDescent="0.3">
      <c r="A113" s="15"/>
      <c r="B113" s="15"/>
      <c r="C113" s="15"/>
      <c r="D113" s="15"/>
      <c r="E113" s="30"/>
      <c r="F113" s="30"/>
      <c r="G113" s="30"/>
      <c r="H113" s="9"/>
      <c r="I113" s="9"/>
    </row>
    <row r="114" spans="1:9" s="28" customFormat="1" x14ac:dyDescent="0.3">
      <c r="A114" s="15"/>
      <c r="B114" s="15"/>
      <c r="C114" s="15"/>
      <c r="D114" s="15"/>
      <c r="E114" s="30"/>
      <c r="F114" s="30"/>
      <c r="G114" s="30"/>
      <c r="H114" s="9"/>
      <c r="I114" s="9"/>
    </row>
    <row r="115" spans="1:9" s="28" customFormat="1" x14ac:dyDescent="0.3">
      <c r="A115" s="15"/>
      <c r="B115" s="15"/>
      <c r="C115" s="15"/>
      <c r="D115" s="15"/>
      <c r="E115" s="30"/>
      <c r="F115" s="30"/>
      <c r="G115" s="30"/>
      <c r="H115" s="9"/>
      <c r="I115" s="9"/>
    </row>
    <row r="116" spans="1:9" s="28" customFormat="1" x14ac:dyDescent="0.3">
      <c r="A116" s="15"/>
      <c r="B116" s="15"/>
      <c r="C116" s="15"/>
      <c r="D116" s="15"/>
      <c r="E116" s="30"/>
      <c r="F116" s="30"/>
      <c r="G116" s="30"/>
      <c r="H116" s="9"/>
      <c r="I116" s="9"/>
    </row>
  </sheetData>
  <sheetProtection selectLockedCells="1"/>
  <mergeCells count="9">
    <mergeCell ref="B2:D2"/>
    <mergeCell ref="B3:D3"/>
    <mergeCell ref="H4:I4"/>
    <mergeCell ref="H1:I1"/>
    <mergeCell ref="H2:I2"/>
    <mergeCell ref="H3:I3"/>
    <mergeCell ref="E1:G1"/>
    <mergeCell ref="E2:G2"/>
    <mergeCell ref="E3:G3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Normal="100" zoomScaleSheetLayoutView="100" workbookViewId="0">
      <pane ySplit="6" topLeftCell="A45" activePane="bottomLeft" state="frozen"/>
      <selection pane="bottomLeft" activeCell="I52" sqref="I52"/>
    </sheetView>
  </sheetViews>
  <sheetFormatPr defaultColWidth="9.109375" defaultRowHeight="13.8" x14ac:dyDescent="0.3"/>
  <cols>
    <col min="1" max="1" width="10" style="15" bestFit="1" customWidth="1"/>
    <col min="2" max="13" width="8.6640625" style="9" customWidth="1"/>
    <col min="14" max="16384" width="9.109375" style="9"/>
  </cols>
  <sheetData>
    <row r="1" spans="1:8" x14ac:dyDescent="0.3">
      <c r="A1" s="60"/>
      <c r="B1" s="142"/>
      <c r="C1" s="144"/>
      <c r="D1" s="136"/>
      <c r="E1" s="137"/>
      <c r="F1" s="137"/>
      <c r="G1" s="137"/>
      <c r="H1" s="138"/>
    </row>
    <row r="2" spans="1:8" x14ac:dyDescent="0.3">
      <c r="A2" s="37"/>
      <c r="B2" s="139" t="s">
        <v>120</v>
      </c>
      <c r="C2" s="141"/>
      <c r="D2" s="139" t="s">
        <v>4</v>
      </c>
      <c r="E2" s="140"/>
      <c r="F2" s="140"/>
      <c r="G2" s="140"/>
      <c r="H2" s="141"/>
    </row>
    <row r="3" spans="1:8" x14ac:dyDescent="0.3">
      <c r="A3" s="25"/>
      <c r="B3" s="139" t="s">
        <v>121</v>
      </c>
      <c r="C3" s="156"/>
      <c r="D3" s="139" t="s">
        <v>5</v>
      </c>
      <c r="E3" s="140"/>
      <c r="F3" s="140"/>
      <c r="G3" s="140"/>
      <c r="H3" s="141"/>
    </row>
    <row r="4" spans="1:8" x14ac:dyDescent="0.3">
      <c r="A4" s="26"/>
      <c r="B4" s="148" t="s">
        <v>177</v>
      </c>
      <c r="C4" s="150"/>
      <c r="D4" s="151"/>
      <c r="E4" s="155"/>
      <c r="F4" s="155"/>
      <c r="G4" s="155"/>
      <c r="H4" s="152"/>
    </row>
    <row r="5" spans="1:8" ht="93" customHeight="1" thickBot="1" x14ac:dyDescent="0.35">
      <c r="A5" s="27" t="s">
        <v>6</v>
      </c>
      <c r="B5" s="4" t="s">
        <v>122</v>
      </c>
      <c r="C5" s="4" t="s">
        <v>123</v>
      </c>
      <c r="D5" s="6" t="s">
        <v>10</v>
      </c>
      <c r="E5" s="6" t="s">
        <v>11</v>
      </c>
      <c r="F5" s="6" t="s">
        <v>16</v>
      </c>
      <c r="G5" s="6" t="s">
        <v>17</v>
      </c>
      <c r="H5" s="3" t="s">
        <v>12</v>
      </c>
    </row>
    <row r="6" spans="1:8" ht="14.4" thickBot="1" x14ac:dyDescent="0.35">
      <c r="A6" s="11"/>
      <c r="B6" s="12"/>
      <c r="C6" s="12"/>
      <c r="D6" s="12"/>
      <c r="E6" s="12"/>
      <c r="F6" s="12"/>
      <c r="G6" s="12"/>
      <c r="H6" s="13"/>
    </row>
    <row r="7" spans="1:8" x14ac:dyDescent="0.3">
      <c r="A7" s="63" t="s">
        <v>35</v>
      </c>
      <c r="B7" s="113">
        <v>237</v>
      </c>
      <c r="C7" s="114">
        <v>172</v>
      </c>
      <c r="D7" s="86">
        <v>664</v>
      </c>
      <c r="E7" s="18">
        <f>64+15</f>
        <v>79</v>
      </c>
      <c r="F7" s="40">
        <f>IF(D7&lt;&gt;0,E7+D7,"")</f>
        <v>743</v>
      </c>
      <c r="G7" s="18">
        <v>448</v>
      </c>
      <c r="H7" s="19">
        <f t="shared" ref="H7:H54" si="0">IF(G7&lt;&gt;0,G7/F7,"")</f>
        <v>0.60296096904441454</v>
      </c>
    </row>
    <row r="8" spans="1:8" x14ac:dyDescent="0.3">
      <c r="A8" s="61" t="s">
        <v>36</v>
      </c>
      <c r="B8" s="115">
        <v>336</v>
      </c>
      <c r="C8" s="116">
        <v>222</v>
      </c>
      <c r="D8" s="47">
        <v>824</v>
      </c>
      <c r="E8" s="21">
        <f>132+17</f>
        <v>149</v>
      </c>
      <c r="F8" s="41">
        <f t="shared" ref="F8:F50" si="1">IF(D8&lt;&gt;0,E8+D8,"")</f>
        <v>973</v>
      </c>
      <c r="G8" s="21">
        <v>609</v>
      </c>
      <c r="H8" s="19">
        <f t="shared" si="0"/>
        <v>0.62589928057553956</v>
      </c>
    </row>
    <row r="9" spans="1:8" x14ac:dyDescent="0.3">
      <c r="A9" s="61" t="s">
        <v>37</v>
      </c>
      <c r="B9" s="115">
        <v>272</v>
      </c>
      <c r="C9" s="116">
        <v>130</v>
      </c>
      <c r="D9" s="47">
        <v>647</v>
      </c>
      <c r="E9" s="21">
        <f>10+96</f>
        <v>106</v>
      </c>
      <c r="F9" s="41">
        <f t="shared" si="1"/>
        <v>753</v>
      </c>
      <c r="G9" s="21">
        <v>440</v>
      </c>
      <c r="H9" s="19">
        <f t="shared" si="0"/>
        <v>0.58432934926958835</v>
      </c>
    </row>
    <row r="10" spans="1:8" x14ac:dyDescent="0.3">
      <c r="A10" s="61" t="s">
        <v>38</v>
      </c>
      <c r="B10" s="115">
        <v>225</v>
      </c>
      <c r="C10" s="116">
        <v>171</v>
      </c>
      <c r="D10" s="47">
        <v>611</v>
      </c>
      <c r="E10" s="21">
        <f>112+12</f>
        <v>124</v>
      </c>
      <c r="F10" s="41">
        <f t="shared" si="1"/>
        <v>735</v>
      </c>
      <c r="G10" s="21">
        <v>441</v>
      </c>
      <c r="H10" s="19">
        <f t="shared" si="0"/>
        <v>0.6</v>
      </c>
    </row>
    <row r="11" spans="1:8" x14ac:dyDescent="0.3">
      <c r="A11" s="61" t="s">
        <v>39</v>
      </c>
      <c r="B11" s="115">
        <v>258</v>
      </c>
      <c r="C11" s="116">
        <v>191</v>
      </c>
      <c r="D11" s="47">
        <v>652</v>
      </c>
      <c r="E11" s="21">
        <f>119+21</f>
        <v>140</v>
      </c>
      <c r="F11" s="41">
        <f t="shared" si="1"/>
        <v>792</v>
      </c>
      <c r="G11" s="21">
        <v>475</v>
      </c>
      <c r="H11" s="19">
        <f t="shared" si="0"/>
        <v>0.5997474747474747</v>
      </c>
    </row>
    <row r="12" spans="1:8" x14ac:dyDescent="0.3">
      <c r="A12" s="61" t="s">
        <v>40</v>
      </c>
      <c r="B12" s="115">
        <v>227</v>
      </c>
      <c r="C12" s="116">
        <v>133</v>
      </c>
      <c r="D12" s="47">
        <v>532</v>
      </c>
      <c r="E12" s="21">
        <f>62+7</f>
        <v>69</v>
      </c>
      <c r="F12" s="41">
        <f t="shared" si="1"/>
        <v>601</v>
      </c>
      <c r="G12" s="21">
        <v>388</v>
      </c>
      <c r="H12" s="19">
        <f t="shared" si="0"/>
        <v>0.64559068219633942</v>
      </c>
    </row>
    <row r="13" spans="1:8" x14ac:dyDescent="0.3">
      <c r="A13" s="61" t="s">
        <v>41</v>
      </c>
      <c r="B13" s="115">
        <v>157</v>
      </c>
      <c r="C13" s="116">
        <v>138</v>
      </c>
      <c r="D13" s="48">
        <v>442</v>
      </c>
      <c r="E13" s="56">
        <f>58+6</f>
        <v>64</v>
      </c>
      <c r="F13" s="41">
        <f t="shared" si="1"/>
        <v>506</v>
      </c>
      <c r="G13" s="56">
        <v>328</v>
      </c>
      <c r="H13" s="19">
        <f t="shared" si="0"/>
        <v>0.64822134387351782</v>
      </c>
    </row>
    <row r="14" spans="1:8" x14ac:dyDescent="0.3">
      <c r="A14" s="64" t="s">
        <v>42</v>
      </c>
      <c r="B14" s="117">
        <v>337</v>
      </c>
      <c r="C14" s="118">
        <v>201</v>
      </c>
      <c r="D14" s="47">
        <v>859</v>
      </c>
      <c r="E14" s="21">
        <f>152+16</f>
        <v>168</v>
      </c>
      <c r="F14" s="55">
        <f t="shared" si="1"/>
        <v>1027</v>
      </c>
      <c r="G14" s="21">
        <v>586</v>
      </c>
      <c r="H14" s="19">
        <f t="shared" si="0"/>
        <v>0.57059396299902632</v>
      </c>
    </row>
    <row r="15" spans="1:8" x14ac:dyDescent="0.3">
      <c r="A15" s="64" t="s">
        <v>43</v>
      </c>
      <c r="B15" s="119">
        <v>286</v>
      </c>
      <c r="C15" s="120">
        <v>150</v>
      </c>
      <c r="D15" s="47">
        <v>789</v>
      </c>
      <c r="E15" s="21">
        <f>124+31</f>
        <v>155</v>
      </c>
      <c r="F15" s="41">
        <f t="shared" si="1"/>
        <v>944</v>
      </c>
      <c r="G15" s="21">
        <v>506</v>
      </c>
      <c r="H15" s="19">
        <f t="shared" si="0"/>
        <v>0.53601694915254239</v>
      </c>
    </row>
    <row r="16" spans="1:8" x14ac:dyDescent="0.3">
      <c r="A16" s="64" t="s">
        <v>44</v>
      </c>
      <c r="B16" s="119">
        <v>314</v>
      </c>
      <c r="C16" s="120">
        <v>198</v>
      </c>
      <c r="D16" s="47">
        <v>805</v>
      </c>
      <c r="E16" s="21">
        <f>149+23</f>
        <v>172</v>
      </c>
      <c r="F16" s="41">
        <f t="shared" si="1"/>
        <v>977</v>
      </c>
      <c r="G16" s="21">
        <v>570</v>
      </c>
      <c r="H16" s="19">
        <f t="shared" si="0"/>
        <v>0.58341862845445236</v>
      </c>
    </row>
    <row r="17" spans="1:8" x14ac:dyDescent="0.3">
      <c r="A17" s="64" t="s">
        <v>45</v>
      </c>
      <c r="B17" s="115">
        <v>315</v>
      </c>
      <c r="C17" s="116">
        <v>197</v>
      </c>
      <c r="D17" s="47">
        <v>861</v>
      </c>
      <c r="E17" s="21">
        <f>143+19</f>
        <v>162</v>
      </c>
      <c r="F17" s="41">
        <f t="shared" si="1"/>
        <v>1023</v>
      </c>
      <c r="G17" s="21">
        <v>605</v>
      </c>
      <c r="H17" s="19">
        <f t="shared" si="0"/>
        <v>0.59139784946236562</v>
      </c>
    </row>
    <row r="18" spans="1:8" x14ac:dyDescent="0.3">
      <c r="A18" s="64" t="s">
        <v>46</v>
      </c>
      <c r="B18" s="117">
        <v>239</v>
      </c>
      <c r="C18" s="118">
        <v>122</v>
      </c>
      <c r="D18" s="47">
        <v>540</v>
      </c>
      <c r="E18" s="21">
        <f>59+10</f>
        <v>69</v>
      </c>
      <c r="F18" s="41">
        <f t="shared" si="1"/>
        <v>609</v>
      </c>
      <c r="G18" s="21">
        <v>389</v>
      </c>
      <c r="H18" s="19">
        <f t="shared" si="0"/>
        <v>0.63875205254515599</v>
      </c>
    </row>
    <row r="19" spans="1:8" x14ac:dyDescent="0.3">
      <c r="A19" s="64" t="s">
        <v>47</v>
      </c>
      <c r="B19" s="115">
        <v>318</v>
      </c>
      <c r="C19" s="116">
        <v>199</v>
      </c>
      <c r="D19" s="47">
        <v>866</v>
      </c>
      <c r="E19" s="21">
        <f>132+23</f>
        <v>155</v>
      </c>
      <c r="F19" s="41">
        <f t="shared" si="1"/>
        <v>1021</v>
      </c>
      <c r="G19" s="21">
        <v>567</v>
      </c>
      <c r="H19" s="19">
        <f t="shared" si="0"/>
        <v>0.55533790401567096</v>
      </c>
    </row>
    <row r="20" spans="1:8" x14ac:dyDescent="0.3">
      <c r="A20" s="64" t="s">
        <v>48</v>
      </c>
      <c r="B20" s="115">
        <v>314</v>
      </c>
      <c r="C20" s="116">
        <v>182</v>
      </c>
      <c r="D20" s="48">
        <v>831</v>
      </c>
      <c r="E20" s="56">
        <f>104+17</f>
        <v>121</v>
      </c>
      <c r="F20" s="41">
        <f t="shared" si="1"/>
        <v>952</v>
      </c>
      <c r="G20" s="56">
        <v>569</v>
      </c>
      <c r="H20" s="19">
        <f t="shared" si="0"/>
        <v>0.59768907563025209</v>
      </c>
    </row>
    <row r="21" spans="1:8" x14ac:dyDescent="0.3">
      <c r="A21" s="64" t="s">
        <v>49</v>
      </c>
      <c r="B21" s="115">
        <v>434</v>
      </c>
      <c r="C21" s="116">
        <v>228</v>
      </c>
      <c r="D21" s="47">
        <v>993</v>
      </c>
      <c r="E21" s="21">
        <f>166+17</f>
        <v>183</v>
      </c>
      <c r="F21" s="55">
        <f t="shared" si="1"/>
        <v>1176</v>
      </c>
      <c r="G21" s="21">
        <v>729</v>
      </c>
      <c r="H21" s="19">
        <f t="shared" si="0"/>
        <v>0.61989795918367352</v>
      </c>
    </row>
    <row r="22" spans="1:8" x14ac:dyDescent="0.3">
      <c r="A22" s="64" t="s">
        <v>50</v>
      </c>
      <c r="B22" s="115">
        <v>299</v>
      </c>
      <c r="C22" s="116">
        <v>187</v>
      </c>
      <c r="D22" s="47">
        <v>756</v>
      </c>
      <c r="E22" s="21">
        <f>130+21</f>
        <v>151</v>
      </c>
      <c r="F22" s="41">
        <f t="shared" si="1"/>
        <v>907</v>
      </c>
      <c r="G22" s="21">
        <v>538</v>
      </c>
      <c r="H22" s="19">
        <f t="shared" si="0"/>
        <v>0.59316427783902981</v>
      </c>
    </row>
    <row r="23" spans="1:8" x14ac:dyDescent="0.3">
      <c r="A23" s="64" t="s">
        <v>51</v>
      </c>
      <c r="B23" s="115">
        <v>135</v>
      </c>
      <c r="C23" s="116">
        <v>65</v>
      </c>
      <c r="D23" s="47">
        <v>331</v>
      </c>
      <c r="E23" s="21">
        <f>53+13</f>
        <v>66</v>
      </c>
      <c r="F23" s="41">
        <f t="shared" si="1"/>
        <v>397</v>
      </c>
      <c r="G23" s="21">
        <v>227</v>
      </c>
      <c r="H23" s="19">
        <f t="shared" si="0"/>
        <v>0.5717884130982368</v>
      </c>
    </row>
    <row r="24" spans="1:8" x14ac:dyDescent="0.3">
      <c r="A24" s="64" t="s">
        <v>52</v>
      </c>
      <c r="B24" s="115">
        <v>163</v>
      </c>
      <c r="C24" s="116">
        <v>80</v>
      </c>
      <c r="D24" s="47">
        <v>328</v>
      </c>
      <c r="E24" s="21">
        <f>88+3</f>
        <v>91</v>
      </c>
      <c r="F24" s="41">
        <f t="shared" si="1"/>
        <v>419</v>
      </c>
      <c r="G24" s="21">
        <v>272</v>
      </c>
      <c r="H24" s="19">
        <f t="shared" si="0"/>
        <v>0.64916467780429599</v>
      </c>
    </row>
    <row r="25" spans="1:8" x14ac:dyDescent="0.3">
      <c r="A25" s="64" t="s">
        <v>53</v>
      </c>
      <c r="B25" s="115">
        <v>283</v>
      </c>
      <c r="C25" s="116">
        <v>162</v>
      </c>
      <c r="D25" s="47">
        <v>857</v>
      </c>
      <c r="E25" s="21">
        <f>172+47</f>
        <v>219</v>
      </c>
      <c r="F25" s="41">
        <f t="shared" si="1"/>
        <v>1076</v>
      </c>
      <c r="G25" s="21">
        <v>490</v>
      </c>
      <c r="H25" s="19">
        <f t="shared" si="0"/>
        <v>0.45539033457249073</v>
      </c>
    </row>
    <row r="26" spans="1:8" x14ac:dyDescent="0.3">
      <c r="A26" s="64" t="s">
        <v>54</v>
      </c>
      <c r="B26" s="115">
        <v>257</v>
      </c>
      <c r="C26" s="116">
        <v>154</v>
      </c>
      <c r="D26" s="47">
        <v>771</v>
      </c>
      <c r="E26" s="21">
        <f>149+54</f>
        <v>203</v>
      </c>
      <c r="F26" s="41">
        <f t="shared" si="1"/>
        <v>974</v>
      </c>
      <c r="G26" s="21">
        <v>448</v>
      </c>
      <c r="H26" s="19">
        <f t="shared" si="0"/>
        <v>0.45995893223819301</v>
      </c>
    </row>
    <row r="27" spans="1:8" x14ac:dyDescent="0.3">
      <c r="A27" s="64" t="s">
        <v>55</v>
      </c>
      <c r="B27" s="115">
        <v>300</v>
      </c>
      <c r="C27" s="116">
        <v>195</v>
      </c>
      <c r="D27" s="48">
        <v>887</v>
      </c>
      <c r="E27" s="56">
        <f>176+33</f>
        <v>209</v>
      </c>
      <c r="F27" s="41">
        <f t="shared" si="1"/>
        <v>1096</v>
      </c>
      <c r="G27" s="56">
        <v>537</v>
      </c>
      <c r="H27" s="19">
        <f t="shared" si="0"/>
        <v>0.48996350364963503</v>
      </c>
    </row>
    <row r="28" spans="1:8" x14ac:dyDescent="0.3">
      <c r="A28" s="64" t="s">
        <v>56</v>
      </c>
      <c r="B28" s="115">
        <v>267</v>
      </c>
      <c r="C28" s="116">
        <v>175</v>
      </c>
      <c r="D28" s="47">
        <v>883</v>
      </c>
      <c r="E28" s="21">
        <f>171+34</f>
        <v>205</v>
      </c>
      <c r="F28" s="55">
        <f t="shared" si="1"/>
        <v>1088</v>
      </c>
      <c r="G28" s="21">
        <v>506</v>
      </c>
      <c r="H28" s="19">
        <f t="shared" si="0"/>
        <v>0.46507352941176472</v>
      </c>
    </row>
    <row r="29" spans="1:8" x14ac:dyDescent="0.3">
      <c r="A29" s="64" t="s">
        <v>57</v>
      </c>
      <c r="B29" s="115">
        <v>253</v>
      </c>
      <c r="C29" s="116">
        <v>206</v>
      </c>
      <c r="D29" s="47">
        <v>829</v>
      </c>
      <c r="E29" s="21">
        <f>99+26</f>
        <v>125</v>
      </c>
      <c r="F29" s="41">
        <f t="shared" si="1"/>
        <v>954</v>
      </c>
      <c r="G29" s="21">
        <v>503</v>
      </c>
      <c r="H29" s="19">
        <f t="shared" si="0"/>
        <v>0.52725366876310276</v>
      </c>
    </row>
    <row r="30" spans="1:8" x14ac:dyDescent="0.3">
      <c r="A30" s="64" t="s">
        <v>58</v>
      </c>
      <c r="B30" s="115">
        <v>255</v>
      </c>
      <c r="C30" s="116">
        <v>132</v>
      </c>
      <c r="D30" s="47">
        <v>843</v>
      </c>
      <c r="E30" s="21">
        <f>94+29</f>
        <v>123</v>
      </c>
      <c r="F30" s="41">
        <f t="shared" si="1"/>
        <v>966</v>
      </c>
      <c r="G30" s="21">
        <v>448</v>
      </c>
      <c r="H30" s="19">
        <f t="shared" si="0"/>
        <v>0.46376811594202899</v>
      </c>
    </row>
    <row r="31" spans="1:8" x14ac:dyDescent="0.3">
      <c r="A31" s="64" t="s">
        <v>59</v>
      </c>
      <c r="B31" s="115">
        <v>279</v>
      </c>
      <c r="C31" s="116">
        <v>153</v>
      </c>
      <c r="D31" s="47">
        <v>830</v>
      </c>
      <c r="E31" s="21">
        <f>160+45</f>
        <v>205</v>
      </c>
      <c r="F31" s="41">
        <f t="shared" si="1"/>
        <v>1035</v>
      </c>
      <c r="G31" s="21">
        <v>474</v>
      </c>
      <c r="H31" s="19">
        <f t="shared" si="0"/>
        <v>0.45797101449275363</v>
      </c>
    </row>
    <row r="32" spans="1:8" x14ac:dyDescent="0.3">
      <c r="A32" s="64" t="s">
        <v>60</v>
      </c>
      <c r="B32" s="115">
        <v>273</v>
      </c>
      <c r="C32" s="116">
        <v>135</v>
      </c>
      <c r="D32" s="47">
        <v>817</v>
      </c>
      <c r="E32" s="21">
        <f>95+22</f>
        <v>117</v>
      </c>
      <c r="F32" s="41">
        <f t="shared" si="1"/>
        <v>934</v>
      </c>
      <c r="G32" s="21">
        <v>456</v>
      </c>
      <c r="H32" s="19">
        <f t="shared" si="0"/>
        <v>0.48822269807280516</v>
      </c>
    </row>
    <row r="33" spans="1:8" x14ac:dyDescent="0.3">
      <c r="A33" s="64" t="s">
        <v>61</v>
      </c>
      <c r="B33" s="115">
        <v>308</v>
      </c>
      <c r="C33" s="116">
        <v>210</v>
      </c>
      <c r="D33" s="47">
        <v>974</v>
      </c>
      <c r="E33" s="21">
        <f>168+41</f>
        <v>209</v>
      </c>
      <c r="F33" s="41">
        <f t="shared" si="1"/>
        <v>1183</v>
      </c>
      <c r="G33" s="21">
        <v>566</v>
      </c>
      <c r="H33" s="19">
        <f t="shared" si="0"/>
        <v>0.47844463229078615</v>
      </c>
    </row>
    <row r="34" spans="1:8" x14ac:dyDescent="0.3">
      <c r="A34" s="64" t="s">
        <v>62</v>
      </c>
      <c r="B34" s="115">
        <v>203</v>
      </c>
      <c r="C34" s="116">
        <v>147</v>
      </c>
      <c r="D34" s="48">
        <v>712</v>
      </c>
      <c r="E34" s="56">
        <f>98+39</f>
        <v>137</v>
      </c>
      <c r="F34" s="41">
        <f t="shared" si="1"/>
        <v>849</v>
      </c>
      <c r="G34" s="56">
        <v>374</v>
      </c>
      <c r="H34" s="19">
        <f t="shared" si="0"/>
        <v>0.44051825677267376</v>
      </c>
    </row>
    <row r="35" spans="1:8" x14ac:dyDescent="0.3">
      <c r="A35" s="64" t="s">
        <v>63</v>
      </c>
      <c r="B35" s="115">
        <v>305</v>
      </c>
      <c r="C35" s="116">
        <v>157</v>
      </c>
      <c r="D35" s="47">
        <v>966</v>
      </c>
      <c r="E35" s="21">
        <f>112+28</f>
        <v>140</v>
      </c>
      <c r="F35" s="55">
        <f t="shared" si="1"/>
        <v>1106</v>
      </c>
      <c r="G35" s="21">
        <v>506</v>
      </c>
      <c r="H35" s="19">
        <f t="shared" si="0"/>
        <v>0.45750452079566006</v>
      </c>
    </row>
    <row r="36" spans="1:8" x14ac:dyDescent="0.3">
      <c r="A36" s="64" t="s">
        <v>64</v>
      </c>
      <c r="B36" s="115">
        <v>273</v>
      </c>
      <c r="C36" s="116">
        <v>173</v>
      </c>
      <c r="D36" s="47">
        <v>881</v>
      </c>
      <c r="E36" s="21">
        <f>129+26</f>
        <v>155</v>
      </c>
      <c r="F36" s="41">
        <f t="shared" si="1"/>
        <v>1036</v>
      </c>
      <c r="G36" s="21">
        <v>531</v>
      </c>
      <c r="H36" s="19">
        <f t="shared" si="0"/>
        <v>0.51254826254826258</v>
      </c>
    </row>
    <row r="37" spans="1:8" x14ac:dyDescent="0.3">
      <c r="A37" s="64" t="s">
        <v>65</v>
      </c>
      <c r="B37" s="115">
        <v>338</v>
      </c>
      <c r="C37" s="116">
        <v>198</v>
      </c>
      <c r="D37" s="47">
        <v>996</v>
      </c>
      <c r="E37" s="21">
        <f>206+56</f>
        <v>262</v>
      </c>
      <c r="F37" s="41">
        <f t="shared" si="1"/>
        <v>1258</v>
      </c>
      <c r="G37" s="21">
        <v>590</v>
      </c>
      <c r="H37" s="19">
        <f t="shared" si="0"/>
        <v>0.46899841017488075</v>
      </c>
    </row>
    <row r="38" spans="1:8" x14ac:dyDescent="0.3">
      <c r="A38" s="64" t="s">
        <v>66</v>
      </c>
      <c r="B38" s="115">
        <v>342</v>
      </c>
      <c r="C38" s="116">
        <v>177</v>
      </c>
      <c r="D38" s="47">
        <v>914</v>
      </c>
      <c r="E38" s="21">
        <f>221+54</f>
        <v>275</v>
      </c>
      <c r="F38" s="41">
        <f t="shared" si="1"/>
        <v>1189</v>
      </c>
      <c r="G38" s="21">
        <v>583</v>
      </c>
      <c r="H38" s="19">
        <f t="shared" si="0"/>
        <v>0.49032800672834315</v>
      </c>
    </row>
    <row r="39" spans="1:8" x14ac:dyDescent="0.3">
      <c r="A39" s="64" t="s">
        <v>67</v>
      </c>
      <c r="B39" s="115">
        <v>146</v>
      </c>
      <c r="C39" s="116">
        <v>117</v>
      </c>
      <c r="D39" s="47">
        <v>565</v>
      </c>
      <c r="E39" s="21">
        <f>102+38</f>
        <v>140</v>
      </c>
      <c r="F39" s="41">
        <f t="shared" si="1"/>
        <v>705</v>
      </c>
      <c r="G39" s="21">
        <v>291</v>
      </c>
      <c r="H39" s="19">
        <f t="shared" si="0"/>
        <v>0.4127659574468085</v>
      </c>
    </row>
    <row r="40" spans="1:8" x14ac:dyDescent="0.3">
      <c r="A40" s="64" t="s">
        <v>68</v>
      </c>
      <c r="B40" s="115">
        <v>185</v>
      </c>
      <c r="C40" s="116">
        <v>114</v>
      </c>
      <c r="D40" s="47">
        <v>682</v>
      </c>
      <c r="E40" s="21">
        <f>126+39</f>
        <v>165</v>
      </c>
      <c r="F40" s="41">
        <f t="shared" si="1"/>
        <v>847</v>
      </c>
      <c r="G40" s="21">
        <v>343</v>
      </c>
      <c r="H40" s="19">
        <f t="shared" si="0"/>
        <v>0.4049586776859504</v>
      </c>
    </row>
    <row r="41" spans="1:8" x14ac:dyDescent="0.3">
      <c r="A41" s="64" t="s">
        <v>69</v>
      </c>
      <c r="B41" s="115">
        <v>244</v>
      </c>
      <c r="C41" s="116">
        <v>143</v>
      </c>
      <c r="D41" s="48">
        <v>814</v>
      </c>
      <c r="E41" s="56">
        <f>185+27</f>
        <v>212</v>
      </c>
      <c r="F41" s="41">
        <f t="shared" si="1"/>
        <v>1026</v>
      </c>
      <c r="G41" s="56">
        <v>432</v>
      </c>
      <c r="H41" s="19">
        <f t="shared" si="0"/>
        <v>0.42105263157894735</v>
      </c>
    </row>
    <row r="42" spans="1:8" x14ac:dyDescent="0.3">
      <c r="A42" s="64" t="s">
        <v>70</v>
      </c>
      <c r="B42" s="115">
        <v>279</v>
      </c>
      <c r="C42" s="116">
        <v>157</v>
      </c>
      <c r="D42" s="47">
        <v>850</v>
      </c>
      <c r="E42" s="21">
        <f>133+26</f>
        <v>159</v>
      </c>
      <c r="F42" s="55">
        <f t="shared" si="1"/>
        <v>1009</v>
      </c>
      <c r="G42" s="21">
        <v>475</v>
      </c>
      <c r="H42" s="19">
        <f t="shared" si="0"/>
        <v>0.4707631318136769</v>
      </c>
    </row>
    <row r="43" spans="1:8" x14ac:dyDescent="0.3">
      <c r="A43" s="64" t="s">
        <v>71</v>
      </c>
      <c r="B43" s="115">
        <v>241</v>
      </c>
      <c r="C43" s="116">
        <v>177</v>
      </c>
      <c r="D43" s="47">
        <v>844</v>
      </c>
      <c r="E43" s="21">
        <f>142+58</f>
        <v>200</v>
      </c>
      <c r="F43" s="41">
        <f t="shared" si="1"/>
        <v>1044</v>
      </c>
      <c r="G43" s="21">
        <v>498</v>
      </c>
      <c r="H43" s="19">
        <f t="shared" si="0"/>
        <v>0.47701149425287354</v>
      </c>
    </row>
    <row r="44" spans="1:8" x14ac:dyDescent="0.3">
      <c r="A44" s="64" t="s">
        <v>72</v>
      </c>
      <c r="B44" s="115">
        <v>428</v>
      </c>
      <c r="C44" s="116">
        <v>250</v>
      </c>
      <c r="D44" s="47">
        <v>1393</v>
      </c>
      <c r="E44" s="21">
        <f>128+82</f>
        <v>210</v>
      </c>
      <c r="F44" s="41">
        <f t="shared" si="1"/>
        <v>1603</v>
      </c>
      <c r="G44" s="21">
        <v>799</v>
      </c>
      <c r="H44" s="19">
        <f t="shared" si="0"/>
        <v>0.49844042420461632</v>
      </c>
    </row>
    <row r="45" spans="1:8" x14ac:dyDescent="0.3">
      <c r="A45" s="64" t="s">
        <v>73</v>
      </c>
      <c r="B45" s="115">
        <v>209</v>
      </c>
      <c r="C45" s="116">
        <v>114</v>
      </c>
      <c r="D45" s="47">
        <v>773</v>
      </c>
      <c r="E45" s="21">
        <f>161+54</f>
        <v>215</v>
      </c>
      <c r="F45" s="41">
        <f t="shared" si="1"/>
        <v>988</v>
      </c>
      <c r="G45" s="21">
        <v>374</v>
      </c>
      <c r="H45" s="19">
        <f t="shared" si="0"/>
        <v>0.37854251012145751</v>
      </c>
    </row>
    <row r="46" spans="1:8" x14ac:dyDescent="0.3">
      <c r="A46" s="64" t="s">
        <v>74</v>
      </c>
      <c r="B46" s="115">
        <v>161</v>
      </c>
      <c r="C46" s="116">
        <v>121</v>
      </c>
      <c r="D46" s="47">
        <v>754</v>
      </c>
      <c r="E46" s="21">
        <f>99+23</f>
        <v>122</v>
      </c>
      <c r="F46" s="41">
        <f t="shared" si="1"/>
        <v>876</v>
      </c>
      <c r="G46" s="21">
        <v>338</v>
      </c>
      <c r="H46" s="19">
        <f t="shared" si="0"/>
        <v>0.38584474885844749</v>
      </c>
    </row>
    <row r="47" spans="1:8" x14ac:dyDescent="0.3">
      <c r="A47" s="64" t="s">
        <v>75</v>
      </c>
      <c r="B47" s="115">
        <v>254</v>
      </c>
      <c r="C47" s="116">
        <v>151</v>
      </c>
      <c r="D47" s="47">
        <v>868</v>
      </c>
      <c r="E47" s="21">
        <f>73+26</f>
        <v>99</v>
      </c>
      <c r="F47" s="41">
        <f t="shared" si="1"/>
        <v>967</v>
      </c>
      <c r="G47" s="21">
        <v>447</v>
      </c>
      <c r="H47" s="19">
        <f t="shared" si="0"/>
        <v>0.46225439503619442</v>
      </c>
    </row>
    <row r="48" spans="1:8" x14ac:dyDescent="0.3">
      <c r="A48" s="64" t="s">
        <v>76</v>
      </c>
      <c r="B48" s="115">
        <v>232</v>
      </c>
      <c r="C48" s="116">
        <v>146</v>
      </c>
      <c r="D48" s="48">
        <v>785</v>
      </c>
      <c r="E48" s="56">
        <f>61+17</f>
        <v>78</v>
      </c>
      <c r="F48" s="41">
        <f t="shared" si="1"/>
        <v>863</v>
      </c>
      <c r="G48" s="56">
        <v>408</v>
      </c>
      <c r="H48" s="19">
        <f t="shared" si="0"/>
        <v>0.47276940903823872</v>
      </c>
    </row>
    <row r="49" spans="1:9" x14ac:dyDescent="0.3">
      <c r="A49" s="64" t="s">
        <v>77</v>
      </c>
      <c r="B49" s="115">
        <v>209</v>
      </c>
      <c r="C49" s="116">
        <v>130</v>
      </c>
      <c r="D49" s="47">
        <v>736</v>
      </c>
      <c r="E49" s="21">
        <f>58+25</f>
        <v>83</v>
      </c>
      <c r="F49" s="55">
        <f t="shared" si="1"/>
        <v>819</v>
      </c>
      <c r="G49" s="21">
        <v>366</v>
      </c>
      <c r="H49" s="19">
        <f t="shared" si="0"/>
        <v>0.44688644688644691</v>
      </c>
    </row>
    <row r="50" spans="1:9" x14ac:dyDescent="0.3">
      <c r="A50" s="61" t="s">
        <v>78</v>
      </c>
      <c r="B50" s="115">
        <v>232</v>
      </c>
      <c r="C50" s="116">
        <v>133</v>
      </c>
      <c r="D50" s="48">
        <v>867</v>
      </c>
      <c r="E50" s="56">
        <f>64+47</f>
        <v>111</v>
      </c>
      <c r="F50" s="41">
        <f t="shared" si="1"/>
        <v>978</v>
      </c>
      <c r="G50" s="56">
        <v>398</v>
      </c>
      <c r="H50" s="72">
        <f t="shared" si="0"/>
        <v>0.40695296523517382</v>
      </c>
    </row>
    <row r="51" spans="1:9" x14ac:dyDescent="0.3">
      <c r="A51" s="71" t="s">
        <v>127</v>
      </c>
      <c r="B51" s="115">
        <v>271</v>
      </c>
      <c r="C51" s="116">
        <v>182</v>
      </c>
      <c r="D51" s="87"/>
      <c r="E51" s="81"/>
      <c r="F51" s="81"/>
      <c r="G51" s="35">
        <v>517</v>
      </c>
      <c r="H51" s="82"/>
    </row>
    <row r="52" spans="1:9" x14ac:dyDescent="0.3">
      <c r="A52" s="61" t="s">
        <v>125</v>
      </c>
      <c r="B52" s="115">
        <v>3264</v>
      </c>
      <c r="C52" s="116">
        <v>2345</v>
      </c>
      <c r="D52" s="87"/>
      <c r="E52" s="81"/>
      <c r="F52" s="81"/>
      <c r="G52" s="35">
        <v>6511</v>
      </c>
      <c r="H52" s="82"/>
      <c r="I52" s="14"/>
    </row>
    <row r="53" spans="1:9" x14ac:dyDescent="0.3">
      <c r="A53" s="62" t="s">
        <v>126</v>
      </c>
      <c r="B53" s="121">
        <v>1433</v>
      </c>
      <c r="C53" s="122">
        <v>977</v>
      </c>
      <c r="D53" s="78"/>
      <c r="E53" s="79"/>
      <c r="F53" s="79"/>
      <c r="G53" s="65">
        <v>2731</v>
      </c>
      <c r="H53" s="80"/>
    </row>
    <row r="54" spans="1:9" x14ac:dyDescent="0.3">
      <c r="A54" s="7" t="s">
        <v>22</v>
      </c>
      <c r="B54" s="16">
        <f>SUM(B7:B53)</f>
        <v>16590</v>
      </c>
      <c r="C54" s="16">
        <f>SUM(C7:C53)</f>
        <v>10597</v>
      </c>
      <c r="D54" s="16">
        <f t="shared" ref="D54:F54" si="2">SUM(D7:D50)</f>
        <v>34422</v>
      </c>
      <c r="E54" s="16">
        <f t="shared" si="2"/>
        <v>6602</v>
      </c>
      <c r="F54" s="16">
        <f t="shared" si="2"/>
        <v>41024</v>
      </c>
      <c r="G54" s="16">
        <f>SUM(G7:G53)</f>
        <v>30627</v>
      </c>
      <c r="H54" s="43">
        <f t="shared" si="0"/>
        <v>0.74656298751950079</v>
      </c>
    </row>
    <row r="55" spans="1:9" x14ac:dyDescent="0.3">
      <c r="D55" s="36"/>
      <c r="E55" s="36"/>
      <c r="F55" s="36"/>
      <c r="G55" s="42"/>
    </row>
  </sheetData>
  <sheetProtection selectLockedCells="1"/>
  <mergeCells count="8">
    <mergeCell ref="D4:H4"/>
    <mergeCell ref="B2:C2"/>
    <mergeCell ref="B3:C3"/>
    <mergeCell ref="B4:C4"/>
    <mergeCell ref="B1:C1"/>
    <mergeCell ref="D1:H1"/>
    <mergeCell ref="D2:H2"/>
    <mergeCell ref="D3:H3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zoomScaleNormal="100" zoomScaleSheetLayoutView="100" workbookViewId="0">
      <selection activeCell="B7" sqref="B7:G12"/>
    </sheetView>
  </sheetViews>
  <sheetFormatPr defaultColWidth="9.109375" defaultRowHeight="13.8" x14ac:dyDescent="0.3"/>
  <cols>
    <col min="1" max="1" width="9.5546875" style="15" bestFit="1" customWidth="1"/>
    <col min="2" max="15" width="8.6640625" style="9" customWidth="1"/>
    <col min="16" max="16" width="13.33203125" style="9" bestFit="1" customWidth="1"/>
    <col min="17" max="16384" width="9.109375" style="9"/>
  </cols>
  <sheetData>
    <row r="1" spans="1:8" x14ac:dyDescent="0.3">
      <c r="A1" s="22"/>
      <c r="B1" s="136"/>
      <c r="C1" s="137"/>
      <c r="D1" s="137"/>
      <c r="E1" s="137"/>
      <c r="F1" s="137"/>
      <c r="G1" s="137"/>
      <c r="H1" s="45"/>
    </row>
    <row r="2" spans="1:8" s="24" customFormat="1" x14ac:dyDescent="0.3">
      <c r="A2" s="23"/>
      <c r="B2" s="148" t="s">
        <v>79</v>
      </c>
      <c r="C2" s="149"/>
      <c r="D2" s="149"/>
      <c r="E2" s="149"/>
      <c r="F2" s="149"/>
      <c r="G2" s="149"/>
      <c r="H2" s="53"/>
    </row>
    <row r="3" spans="1:8" s="24" customFormat="1" x14ac:dyDescent="0.3">
      <c r="A3" s="23"/>
      <c r="B3" s="96" t="s">
        <v>13</v>
      </c>
      <c r="C3" s="157" t="s">
        <v>7</v>
      </c>
      <c r="D3" s="159"/>
      <c r="E3" s="157" t="s">
        <v>8</v>
      </c>
      <c r="F3" s="158"/>
      <c r="G3" s="159"/>
      <c r="H3" s="53"/>
    </row>
    <row r="4" spans="1:8" x14ac:dyDescent="0.3">
      <c r="A4" s="31"/>
      <c r="B4" s="1" t="s">
        <v>2</v>
      </c>
      <c r="C4" s="1" t="s">
        <v>1</v>
      </c>
      <c r="D4" s="8" t="s">
        <v>2</v>
      </c>
      <c r="E4" s="8" t="s">
        <v>2</v>
      </c>
      <c r="F4" s="8" t="s">
        <v>107</v>
      </c>
      <c r="G4" s="8" t="s">
        <v>108</v>
      </c>
    </row>
    <row r="5" spans="1:8" s="10" customFormat="1" ht="93" customHeight="1" thickBot="1" x14ac:dyDescent="0.3">
      <c r="A5" s="32" t="s">
        <v>6</v>
      </c>
      <c r="B5" s="3" t="s">
        <v>83</v>
      </c>
      <c r="C5" s="4" t="s">
        <v>84</v>
      </c>
      <c r="D5" s="4" t="s">
        <v>85</v>
      </c>
      <c r="E5" s="4" t="s">
        <v>86</v>
      </c>
      <c r="F5" s="4" t="s">
        <v>118</v>
      </c>
      <c r="G5" s="4" t="s">
        <v>119</v>
      </c>
    </row>
    <row r="6" spans="1:8" s="14" customFormat="1" ht="14.4" thickBot="1" x14ac:dyDescent="0.35">
      <c r="A6" s="11"/>
      <c r="B6" s="12"/>
      <c r="C6" s="12"/>
      <c r="D6" s="12"/>
      <c r="E6" s="12"/>
      <c r="F6" s="12"/>
      <c r="G6" s="13"/>
    </row>
    <row r="7" spans="1:8" s="14" customFormat="1" x14ac:dyDescent="0.3">
      <c r="A7" s="63" t="s">
        <v>35</v>
      </c>
      <c r="B7" s="17">
        <v>375</v>
      </c>
      <c r="C7" s="123">
        <v>93</v>
      </c>
      <c r="D7" s="18">
        <v>325</v>
      </c>
      <c r="E7" s="123">
        <v>282</v>
      </c>
      <c r="F7" s="128">
        <v>126</v>
      </c>
      <c r="G7" s="18">
        <v>20</v>
      </c>
    </row>
    <row r="8" spans="1:8" s="14" customFormat="1" x14ac:dyDescent="0.3">
      <c r="A8" s="61" t="s">
        <v>36</v>
      </c>
      <c r="B8" s="20">
        <v>513</v>
      </c>
      <c r="C8" s="124">
        <v>108</v>
      </c>
      <c r="D8" s="21">
        <v>457</v>
      </c>
      <c r="E8" s="124">
        <v>377</v>
      </c>
      <c r="F8" s="129">
        <v>167</v>
      </c>
      <c r="G8" s="21">
        <v>25</v>
      </c>
    </row>
    <row r="9" spans="1:8" s="14" customFormat="1" x14ac:dyDescent="0.3">
      <c r="A9" s="61" t="s">
        <v>40</v>
      </c>
      <c r="B9" s="20">
        <v>349</v>
      </c>
      <c r="C9" s="124">
        <v>75</v>
      </c>
      <c r="D9" s="21">
        <v>287</v>
      </c>
      <c r="E9" s="124">
        <v>271</v>
      </c>
      <c r="F9" s="129">
        <v>91</v>
      </c>
      <c r="G9" s="21">
        <v>16</v>
      </c>
    </row>
    <row r="10" spans="1:8" s="14" customFormat="1" x14ac:dyDescent="0.3">
      <c r="A10" s="61" t="s">
        <v>41</v>
      </c>
      <c r="B10" s="20">
        <v>271</v>
      </c>
      <c r="C10" s="124">
        <v>68</v>
      </c>
      <c r="D10" s="21">
        <v>233</v>
      </c>
      <c r="E10" s="124">
        <v>195</v>
      </c>
      <c r="F10" s="129">
        <v>102</v>
      </c>
      <c r="G10" s="21">
        <v>18</v>
      </c>
    </row>
    <row r="11" spans="1:8" s="14" customFormat="1" x14ac:dyDescent="0.3">
      <c r="A11" s="61" t="s">
        <v>51</v>
      </c>
      <c r="B11" s="35">
        <v>190</v>
      </c>
      <c r="C11" s="125">
        <v>34</v>
      </c>
      <c r="D11" s="56">
        <v>174</v>
      </c>
      <c r="E11" s="125">
        <v>150</v>
      </c>
      <c r="F11" s="130">
        <v>48</v>
      </c>
      <c r="G11" s="56">
        <v>9</v>
      </c>
    </row>
    <row r="12" spans="1:8" s="14" customFormat="1" x14ac:dyDescent="0.3">
      <c r="A12" s="62" t="s">
        <v>127</v>
      </c>
      <c r="B12" s="65">
        <v>432</v>
      </c>
      <c r="C12" s="126">
        <v>118</v>
      </c>
      <c r="D12" s="127">
        <v>367</v>
      </c>
      <c r="E12" s="126">
        <v>306</v>
      </c>
      <c r="F12" s="131">
        <v>161</v>
      </c>
      <c r="G12" s="127">
        <v>18</v>
      </c>
    </row>
    <row r="13" spans="1:8" s="14" customFormat="1" x14ac:dyDescent="0.3">
      <c r="A13" s="7" t="s">
        <v>0</v>
      </c>
      <c r="B13" s="38">
        <f t="shared" ref="B13:G13" si="0">SUM(B7:B12)</f>
        <v>2130</v>
      </c>
      <c r="C13" s="16">
        <f t="shared" si="0"/>
        <v>496</v>
      </c>
      <c r="D13" s="16">
        <f t="shared" si="0"/>
        <v>1843</v>
      </c>
      <c r="E13" s="16">
        <f t="shared" si="0"/>
        <v>1581</v>
      </c>
      <c r="F13" s="16">
        <f t="shared" si="0"/>
        <v>695</v>
      </c>
      <c r="G13" s="16">
        <f t="shared" si="0"/>
        <v>106</v>
      </c>
    </row>
    <row r="14" spans="1:8" s="14" customFormat="1" x14ac:dyDescent="0.3">
      <c r="A14" s="15"/>
      <c r="B14" s="9"/>
      <c r="C14" s="9"/>
      <c r="D14" s="9"/>
      <c r="E14" s="9"/>
      <c r="F14" s="9"/>
      <c r="G14" s="9"/>
    </row>
    <row r="15" spans="1:8" s="14" customFormat="1" x14ac:dyDescent="0.3">
      <c r="A15" s="15"/>
      <c r="B15" s="9"/>
      <c r="C15" s="9"/>
      <c r="D15" s="9"/>
      <c r="E15" s="9"/>
      <c r="F15" s="9"/>
      <c r="G15" s="9"/>
    </row>
    <row r="50" spans="1:7" s="14" customFormat="1" x14ac:dyDescent="0.3">
      <c r="A50" s="15"/>
      <c r="B50" s="9"/>
      <c r="C50" s="9"/>
      <c r="D50" s="9"/>
      <c r="E50" s="9"/>
      <c r="F50" s="9"/>
      <c r="G50" s="9"/>
    </row>
    <row r="51" spans="1:7" s="14" customFormat="1" x14ac:dyDescent="0.3">
      <c r="A51" s="15"/>
      <c r="B51" s="9"/>
      <c r="C51" s="9"/>
      <c r="D51" s="9"/>
      <c r="E51" s="9"/>
      <c r="F51" s="9"/>
      <c r="G51" s="9"/>
    </row>
    <row r="52" spans="1:7" s="14" customFormat="1" x14ac:dyDescent="0.3">
      <c r="A52" s="15"/>
      <c r="B52" s="9"/>
      <c r="C52" s="9"/>
      <c r="D52" s="9"/>
      <c r="E52" s="9"/>
      <c r="F52" s="9"/>
      <c r="G52" s="9"/>
    </row>
    <row r="53" spans="1:7" s="14" customFormat="1" x14ac:dyDescent="0.3">
      <c r="A53" s="15"/>
      <c r="B53" s="9"/>
      <c r="C53" s="9"/>
      <c r="D53" s="9"/>
      <c r="E53" s="9"/>
      <c r="F53" s="9"/>
      <c r="G53" s="9"/>
    </row>
    <row r="54" spans="1:7" s="14" customFormat="1" x14ac:dyDescent="0.3">
      <c r="A54" s="15"/>
      <c r="B54" s="9"/>
      <c r="C54" s="9"/>
      <c r="D54" s="9"/>
      <c r="E54" s="9"/>
      <c r="F54" s="9"/>
      <c r="G54" s="9"/>
    </row>
    <row r="55" spans="1:7" s="14" customFormat="1" x14ac:dyDescent="0.3">
      <c r="A55" s="15"/>
      <c r="B55" s="9"/>
      <c r="C55" s="9"/>
      <c r="D55" s="9"/>
      <c r="E55" s="9"/>
      <c r="F55" s="9"/>
      <c r="G55" s="9"/>
    </row>
    <row r="56" spans="1:7" s="14" customFormat="1" x14ac:dyDescent="0.3">
      <c r="A56" s="15"/>
      <c r="B56" s="9"/>
      <c r="C56" s="9"/>
      <c r="D56" s="9"/>
      <c r="E56" s="9"/>
      <c r="F56" s="9"/>
      <c r="G56" s="9"/>
    </row>
    <row r="57" spans="1:7" s="14" customFormat="1" x14ac:dyDescent="0.3">
      <c r="A57" s="15"/>
      <c r="B57" s="9"/>
      <c r="C57" s="9"/>
      <c r="D57" s="9"/>
      <c r="E57" s="9"/>
      <c r="F57" s="9"/>
      <c r="G57" s="9"/>
    </row>
    <row r="58" spans="1:7" s="14" customFormat="1" x14ac:dyDescent="0.3">
      <c r="A58" s="15"/>
      <c r="B58" s="9"/>
      <c r="C58" s="9"/>
      <c r="D58" s="9"/>
      <c r="E58" s="9"/>
      <c r="F58" s="9"/>
      <c r="G58" s="9"/>
    </row>
    <row r="59" spans="1:7" s="14" customFormat="1" x14ac:dyDescent="0.3">
      <c r="A59" s="15"/>
      <c r="B59" s="9"/>
      <c r="C59" s="9"/>
      <c r="D59" s="9"/>
      <c r="E59" s="9"/>
      <c r="F59" s="9"/>
      <c r="G59" s="9"/>
    </row>
    <row r="60" spans="1:7" s="14" customFormat="1" x14ac:dyDescent="0.3">
      <c r="A60" s="15"/>
      <c r="B60" s="9"/>
      <c r="C60" s="9"/>
      <c r="D60" s="9"/>
      <c r="E60" s="9"/>
      <c r="F60" s="9"/>
      <c r="G60" s="9"/>
    </row>
    <row r="61" spans="1:7" s="14" customFormat="1" x14ac:dyDescent="0.3">
      <c r="A61" s="15"/>
      <c r="B61" s="9"/>
      <c r="C61" s="9"/>
      <c r="D61" s="9"/>
      <c r="E61" s="9"/>
      <c r="F61" s="9"/>
      <c r="G61" s="9"/>
    </row>
    <row r="62" spans="1:7" s="14" customFormat="1" x14ac:dyDescent="0.3">
      <c r="A62" s="15"/>
      <c r="B62" s="9"/>
      <c r="C62" s="9"/>
      <c r="D62" s="9"/>
      <c r="E62" s="9"/>
      <c r="F62" s="9"/>
      <c r="G62" s="9"/>
    </row>
    <row r="63" spans="1:7" s="14" customFormat="1" x14ac:dyDescent="0.3">
      <c r="A63" s="15"/>
      <c r="B63" s="9"/>
      <c r="C63" s="9"/>
      <c r="D63" s="9"/>
      <c r="E63" s="9"/>
      <c r="F63" s="9"/>
      <c r="G63" s="9"/>
    </row>
    <row r="64" spans="1:7" s="14" customFormat="1" x14ac:dyDescent="0.3">
      <c r="A64" s="15"/>
      <c r="B64" s="9"/>
      <c r="C64" s="9"/>
      <c r="D64" s="9"/>
      <c r="E64" s="9"/>
      <c r="F64" s="9"/>
      <c r="G64" s="9"/>
    </row>
    <row r="65" spans="1:8" s="14" customFormat="1" x14ac:dyDescent="0.3">
      <c r="A65" s="15"/>
      <c r="B65" s="9"/>
      <c r="C65" s="9"/>
      <c r="D65" s="9"/>
      <c r="E65" s="9"/>
      <c r="F65" s="9"/>
      <c r="G65" s="9"/>
    </row>
    <row r="66" spans="1:8" s="14" customFormat="1" x14ac:dyDescent="0.3">
      <c r="A66" s="15"/>
      <c r="B66" s="9"/>
      <c r="C66" s="9"/>
      <c r="D66" s="9"/>
      <c r="E66" s="9"/>
      <c r="F66" s="9"/>
      <c r="G66" s="9"/>
    </row>
    <row r="67" spans="1:8" s="14" customFormat="1" x14ac:dyDescent="0.3">
      <c r="A67" s="15"/>
      <c r="B67" s="9"/>
      <c r="C67" s="9"/>
      <c r="D67" s="9"/>
      <c r="E67" s="9"/>
      <c r="F67" s="9"/>
      <c r="G67" s="9"/>
    </row>
    <row r="68" spans="1:8" s="14" customFormat="1" x14ac:dyDescent="0.3">
      <c r="A68" s="15"/>
      <c r="B68" s="9"/>
      <c r="C68" s="9"/>
      <c r="D68" s="9"/>
      <c r="E68" s="9"/>
      <c r="F68" s="9"/>
      <c r="G68" s="9"/>
    </row>
    <row r="69" spans="1:8" s="14" customFormat="1" x14ac:dyDescent="0.3">
      <c r="A69" s="15"/>
      <c r="B69" s="9"/>
      <c r="C69" s="9"/>
      <c r="D69" s="9"/>
      <c r="E69" s="9"/>
      <c r="F69" s="9"/>
      <c r="G69" s="9"/>
    </row>
    <row r="70" spans="1:8" s="14" customFormat="1" x14ac:dyDescent="0.3">
      <c r="A70" s="15"/>
      <c r="B70" s="9"/>
      <c r="C70" s="9"/>
      <c r="D70" s="9"/>
      <c r="E70" s="9"/>
      <c r="F70" s="9"/>
      <c r="G70" s="9"/>
    </row>
    <row r="71" spans="1:8" s="14" customFormat="1" x14ac:dyDescent="0.3">
      <c r="A71" s="15"/>
      <c r="B71" s="9"/>
      <c r="C71" s="9"/>
      <c r="D71" s="9"/>
      <c r="E71" s="9"/>
      <c r="F71" s="9"/>
      <c r="G71" s="9"/>
    </row>
    <row r="72" spans="1:8" s="14" customFormat="1" x14ac:dyDescent="0.3">
      <c r="A72" s="15"/>
      <c r="B72" s="9"/>
      <c r="C72" s="9"/>
      <c r="D72" s="9"/>
      <c r="E72" s="9"/>
      <c r="F72" s="9"/>
      <c r="G72" s="9"/>
    </row>
    <row r="73" spans="1:8" s="14" customFormat="1" x14ac:dyDescent="0.3">
      <c r="A73" s="15"/>
      <c r="B73" s="9"/>
      <c r="C73" s="9"/>
      <c r="D73" s="9"/>
      <c r="E73" s="9"/>
      <c r="F73" s="9"/>
      <c r="G73" s="9"/>
    </row>
    <row r="74" spans="1:8" s="14" customFormat="1" x14ac:dyDescent="0.3">
      <c r="A74" s="15"/>
      <c r="B74" s="9"/>
      <c r="C74" s="9"/>
      <c r="D74" s="9"/>
      <c r="E74" s="9"/>
      <c r="F74" s="9"/>
      <c r="G74" s="9"/>
    </row>
    <row r="75" spans="1:8" s="14" customFormat="1" x14ac:dyDescent="0.3">
      <c r="A75" s="15"/>
      <c r="B75" s="9"/>
      <c r="C75" s="9"/>
      <c r="D75" s="9"/>
      <c r="E75" s="9"/>
      <c r="F75" s="9"/>
      <c r="G75" s="9"/>
    </row>
    <row r="76" spans="1:8" s="14" customFormat="1" x14ac:dyDescent="0.3">
      <c r="A76" s="15"/>
      <c r="B76" s="9"/>
      <c r="C76" s="9"/>
      <c r="D76" s="9"/>
      <c r="E76" s="9"/>
      <c r="F76" s="9"/>
      <c r="G76" s="9"/>
    </row>
    <row r="77" spans="1:8" s="14" customFormat="1" x14ac:dyDescent="0.3">
      <c r="A77" s="15"/>
      <c r="B77" s="9"/>
      <c r="C77" s="9"/>
      <c r="D77" s="9"/>
      <c r="E77" s="9"/>
      <c r="F77" s="9"/>
      <c r="G77" s="9"/>
    </row>
    <row r="78" spans="1:8" s="14" customFormat="1" x14ac:dyDescent="0.3">
      <c r="A78" s="15"/>
      <c r="B78" s="9"/>
      <c r="C78" s="9"/>
      <c r="D78" s="9"/>
      <c r="E78" s="9"/>
      <c r="F78" s="9"/>
      <c r="G78" s="9"/>
      <c r="H78" s="9"/>
    </row>
    <row r="79" spans="1:8" s="14" customFormat="1" x14ac:dyDescent="0.3">
      <c r="A79" s="15"/>
      <c r="B79" s="9"/>
      <c r="C79" s="9"/>
      <c r="D79" s="9"/>
      <c r="E79" s="9"/>
      <c r="F79" s="9"/>
      <c r="G79" s="9"/>
      <c r="H79" s="9"/>
    </row>
    <row r="80" spans="1:8" s="14" customFormat="1" x14ac:dyDescent="0.3">
      <c r="A80" s="15"/>
      <c r="B80" s="9"/>
      <c r="C80" s="9"/>
      <c r="D80" s="9"/>
      <c r="E80" s="9"/>
      <c r="F80" s="9"/>
      <c r="G80" s="9"/>
      <c r="H80" s="9"/>
    </row>
    <row r="81" spans="1:8" s="14" customFormat="1" x14ac:dyDescent="0.3">
      <c r="A81" s="15"/>
      <c r="B81" s="9"/>
      <c r="C81" s="9"/>
      <c r="D81" s="9"/>
      <c r="E81" s="9"/>
      <c r="F81" s="9"/>
      <c r="G81" s="9"/>
      <c r="H81" s="9"/>
    </row>
    <row r="82" spans="1:8" s="14" customFormat="1" x14ac:dyDescent="0.3">
      <c r="A82" s="15"/>
      <c r="B82" s="9"/>
      <c r="C82" s="9"/>
      <c r="D82" s="9"/>
      <c r="E82" s="9"/>
      <c r="F82" s="9"/>
      <c r="G82" s="9"/>
      <c r="H82" s="9"/>
    </row>
    <row r="83" spans="1:8" s="14" customFormat="1" x14ac:dyDescent="0.3">
      <c r="A83" s="15"/>
      <c r="B83" s="9"/>
      <c r="C83" s="9"/>
      <c r="D83" s="9"/>
      <c r="E83" s="9"/>
      <c r="F83" s="9"/>
      <c r="G83" s="9"/>
      <c r="H83" s="9"/>
    </row>
    <row r="84" spans="1:8" s="14" customFormat="1" x14ac:dyDescent="0.3">
      <c r="A84" s="15"/>
      <c r="B84" s="9"/>
      <c r="C84" s="9"/>
      <c r="D84" s="9"/>
      <c r="E84" s="9"/>
      <c r="F84" s="9"/>
      <c r="G84" s="9"/>
      <c r="H84" s="9"/>
    </row>
    <row r="85" spans="1:8" s="14" customFormat="1" x14ac:dyDescent="0.3">
      <c r="A85" s="15"/>
      <c r="B85" s="9"/>
      <c r="C85" s="9"/>
      <c r="D85" s="9"/>
      <c r="E85" s="9"/>
      <c r="F85" s="9"/>
      <c r="G85" s="9"/>
      <c r="H85" s="9"/>
    </row>
    <row r="86" spans="1:8" s="14" customFormat="1" x14ac:dyDescent="0.3">
      <c r="A86" s="15"/>
      <c r="B86" s="9"/>
      <c r="C86" s="9"/>
      <c r="D86" s="9"/>
      <c r="E86" s="9"/>
      <c r="F86" s="9"/>
      <c r="G86" s="9"/>
      <c r="H86" s="9"/>
    </row>
    <row r="87" spans="1:8" s="14" customFormat="1" x14ac:dyDescent="0.3">
      <c r="A87" s="15"/>
      <c r="B87" s="9"/>
      <c r="C87" s="9"/>
      <c r="D87" s="9"/>
      <c r="E87" s="9"/>
      <c r="F87" s="9"/>
      <c r="G87" s="9"/>
      <c r="H87" s="9"/>
    </row>
    <row r="88" spans="1:8" s="14" customFormat="1" x14ac:dyDescent="0.3">
      <c r="A88" s="15"/>
      <c r="B88" s="9"/>
      <c r="C88" s="9"/>
      <c r="D88" s="9"/>
      <c r="E88" s="9"/>
      <c r="F88" s="9"/>
      <c r="G88" s="9"/>
      <c r="H88" s="9"/>
    </row>
    <row r="89" spans="1:8" s="14" customFormat="1" x14ac:dyDescent="0.3">
      <c r="A89" s="15"/>
      <c r="B89" s="9"/>
      <c r="C89" s="9"/>
      <c r="D89" s="9"/>
      <c r="E89" s="9"/>
      <c r="F89" s="9"/>
      <c r="G89" s="9"/>
      <c r="H89" s="9"/>
    </row>
    <row r="90" spans="1:8" s="14" customFormat="1" x14ac:dyDescent="0.3">
      <c r="A90" s="15"/>
      <c r="B90" s="9"/>
      <c r="C90" s="9"/>
      <c r="D90" s="9"/>
      <c r="E90" s="9"/>
      <c r="F90" s="9"/>
      <c r="G90" s="9"/>
      <c r="H90" s="9"/>
    </row>
    <row r="91" spans="1:8" s="14" customFormat="1" x14ac:dyDescent="0.3">
      <c r="A91" s="15"/>
      <c r="B91" s="9"/>
      <c r="C91" s="9"/>
      <c r="D91" s="9"/>
      <c r="E91" s="9"/>
      <c r="F91" s="9"/>
      <c r="G91" s="9"/>
      <c r="H91" s="9"/>
    </row>
    <row r="92" spans="1:8" s="14" customFormat="1" x14ac:dyDescent="0.3">
      <c r="A92" s="15"/>
      <c r="B92" s="9"/>
      <c r="C92" s="9"/>
      <c r="D92" s="9"/>
      <c r="E92" s="9"/>
      <c r="F92" s="9"/>
      <c r="G92" s="9"/>
      <c r="H92" s="9"/>
    </row>
    <row r="93" spans="1:8" s="14" customFormat="1" x14ac:dyDescent="0.3">
      <c r="A93" s="15"/>
      <c r="B93" s="9"/>
      <c r="C93" s="9"/>
      <c r="D93" s="9"/>
      <c r="E93" s="9"/>
      <c r="F93" s="9"/>
      <c r="G93" s="9"/>
      <c r="H93" s="9"/>
    </row>
    <row r="94" spans="1:8" s="14" customFormat="1" x14ac:dyDescent="0.3">
      <c r="A94" s="15"/>
      <c r="B94" s="9"/>
      <c r="C94" s="9"/>
      <c r="D94" s="9"/>
      <c r="E94" s="9"/>
      <c r="F94" s="9"/>
      <c r="G94" s="9"/>
      <c r="H94" s="9"/>
    </row>
    <row r="95" spans="1:8" s="14" customFormat="1" x14ac:dyDescent="0.3">
      <c r="A95" s="15"/>
      <c r="B95" s="9"/>
      <c r="C95" s="9"/>
      <c r="D95" s="9"/>
      <c r="E95" s="9"/>
      <c r="F95" s="9"/>
      <c r="G95" s="9"/>
      <c r="H95" s="9"/>
    </row>
    <row r="96" spans="1:8" s="14" customFormat="1" x14ac:dyDescent="0.3">
      <c r="A96" s="15"/>
      <c r="B96" s="9"/>
      <c r="C96" s="9"/>
      <c r="D96" s="9"/>
      <c r="E96" s="9"/>
      <c r="F96" s="9"/>
      <c r="G96" s="9"/>
      <c r="H96" s="9"/>
    </row>
    <row r="97" spans="1:8" s="14" customFormat="1" x14ac:dyDescent="0.3">
      <c r="A97" s="15"/>
      <c r="B97" s="9"/>
      <c r="C97" s="9"/>
      <c r="D97" s="9"/>
      <c r="E97" s="9"/>
      <c r="F97" s="9"/>
      <c r="G97" s="9"/>
      <c r="H97" s="9"/>
    </row>
    <row r="98" spans="1:8" s="14" customFormat="1" x14ac:dyDescent="0.3">
      <c r="A98" s="15"/>
      <c r="B98" s="9"/>
      <c r="C98" s="9"/>
      <c r="D98" s="9"/>
      <c r="E98" s="9"/>
      <c r="F98" s="9"/>
      <c r="G98" s="9"/>
      <c r="H98" s="9"/>
    </row>
    <row r="99" spans="1:8" s="14" customFormat="1" x14ac:dyDescent="0.3">
      <c r="A99" s="15"/>
      <c r="B99" s="9"/>
      <c r="C99" s="9"/>
      <c r="D99" s="9"/>
      <c r="E99" s="9"/>
      <c r="F99" s="9"/>
      <c r="G99" s="9"/>
      <c r="H99" s="9"/>
    </row>
    <row r="100" spans="1:8" s="14" customFormat="1" x14ac:dyDescent="0.3">
      <c r="A100" s="15"/>
      <c r="B100" s="9"/>
      <c r="C100" s="9"/>
      <c r="D100" s="9"/>
      <c r="E100" s="9"/>
      <c r="F100" s="9"/>
      <c r="G100" s="9"/>
      <c r="H100" s="9"/>
    </row>
    <row r="101" spans="1:8" s="14" customFormat="1" x14ac:dyDescent="0.3">
      <c r="A101" s="15"/>
      <c r="B101" s="9"/>
      <c r="C101" s="9"/>
      <c r="D101" s="9"/>
      <c r="E101" s="9"/>
      <c r="F101" s="9"/>
      <c r="G101" s="9"/>
      <c r="H101" s="9"/>
    </row>
    <row r="102" spans="1:8" s="14" customFormat="1" x14ac:dyDescent="0.3">
      <c r="A102" s="15"/>
      <c r="B102" s="9"/>
      <c r="C102" s="9"/>
      <c r="D102" s="9"/>
      <c r="E102" s="9"/>
      <c r="F102" s="9"/>
      <c r="G102" s="9"/>
      <c r="H102" s="9"/>
    </row>
    <row r="103" spans="1:8" s="14" customFormat="1" x14ac:dyDescent="0.3">
      <c r="A103" s="15"/>
      <c r="B103" s="9"/>
      <c r="C103" s="9"/>
      <c r="D103" s="9"/>
      <c r="E103" s="9"/>
      <c r="F103" s="9"/>
      <c r="G103" s="9"/>
      <c r="H103" s="9"/>
    </row>
    <row r="104" spans="1:8" s="14" customFormat="1" x14ac:dyDescent="0.3">
      <c r="A104" s="15"/>
      <c r="B104" s="9"/>
      <c r="C104" s="9"/>
      <c r="D104" s="9"/>
      <c r="E104" s="9"/>
      <c r="F104" s="9"/>
      <c r="G104" s="9"/>
      <c r="H104" s="9"/>
    </row>
    <row r="105" spans="1:8" s="14" customFormat="1" x14ac:dyDescent="0.3">
      <c r="A105" s="15"/>
      <c r="B105" s="9"/>
      <c r="C105" s="9"/>
      <c r="D105" s="9"/>
      <c r="E105" s="9"/>
      <c r="F105" s="9"/>
      <c r="G105" s="9"/>
      <c r="H105" s="9"/>
    </row>
    <row r="106" spans="1:8" s="14" customFormat="1" x14ac:dyDescent="0.3">
      <c r="A106" s="15"/>
      <c r="B106" s="9"/>
      <c r="C106" s="9"/>
      <c r="D106" s="9"/>
      <c r="E106" s="9"/>
      <c r="F106" s="9"/>
      <c r="G106" s="9"/>
      <c r="H106" s="9"/>
    </row>
    <row r="107" spans="1:8" s="14" customFormat="1" x14ac:dyDescent="0.3">
      <c r="A107" s="15"/>
      <c r="B107" s="9"/>
      <c r="C107" s="9"/>
      <c r="D107" s="9"/>
      <c r="E107" s="9"/>
      <c r="F107" s="9"/>
      <c r="G107" s="9"/>
      <c r="H107" s="9"/>
    </row>
    <row r="108" spans="1:8" s="14" customFormat="1" x14ac:dyDescent="0.3">
      <c r="A108" s="15"/>
      <c r="B108" s="9"/>
      <c r="C108" s="9"/>
      <c r="D108" s="9"/>
      <c r="E108" s="9"/>
      <c r="F108" s="9"/>
      <c r="G108" s="9"/>
      <c r="H108" s="9"/>
    </row>
    <row r="109" spans="1:8" s="14" customFormat="1" x14ac:dyDescent="0.3">
      <c r="A109" s="15"/>
      <c r="B109" s="9"/>
      <c r="C109" s="9"/>
      <c r="D109" s="9"/>
      <c r="E109" s="9"/>
      <c r="F109" s="9"/>
      <c r="G109" s="9"/>
      <c r="H109" s="9"/>
    </row>
    <row r="110" spans="1:8" s="14" customFormat="1" x14ac:dyDescent="0.3">
      <c r="A110" s="15"/>
      <c r="B110" s="9"/>
      <c r="C110" s="9"/>
      <c r="D110" s="9"/>
      <c r="E110" s="9"/>
      <c r="F110" s="9"/>
      <c r="G110" s="9"/>
      <c r="H110" s="9"/>
    </row>
    <row r="111" spans="1:8" s="14" customFormat="1" x14ac:dyDescent="0.3">
      <c r="A111" s="15"/>
      <c r="B111" s="9"/>
      <c r="C111" s="9"/>
      <c r="D111" s="9"/>
      <c r="E111" s="9"/>
      <c r="F111" s="9"/>
      <c r="G111" s="9"/>
      <c r="H111" s="9"/>
    </row>
    <row r="112" spans="1:8" s="14" customFormat="1" x14ac:dyDescent="0.3">
      <c r="A112" s="15"/>
      <c r="B112" s="9"/>
      <c r="C112" s="9"/>
      <c r="D112" s="9"/>
      <c r="E112" s="9"/>
      <c r="F112" s="9"/>
      <c r="G112" s="9"/>
      <c r="H112" s="9"/>
    </row>
    <row r="113" spans="1:8" s="28" customFormat="1" x14ac:dyDescent="0.3">
      <c r="A113" s="15"/>
      <c r="B113" s="9"/>
      <c r="C113" s="9"/>
      <c r="D113" s="9"/>
      <c r="E113" s="9"/>
      <c r="F113" s="9"/>
      <c r="G113" s="9"/>
      <c r="H113" s="9"/>
    </row>
  </sheetData>
  <sheetProtection selectLockedCells="1"/>
  <mergeCells count="4">
    <mergeCell ref="B2:G2"/>
    <mergeCell ref="B1:G1"/>
    <mergeCell ref="E3:G3"/>
    <mergeCell ref="C3:D3"/>
  </mergeCells>
  <phoneticPr fontId="1" type="noConversion"/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pane ySplit="6" topLeftCell="A22" activePane="bottomLeft" state="frozen"/>
      <selection pane="bottomLeft" activeCell="B7" sqref="B7:G30"/>
    </sheetView>
  </sheetViews>
  <sheetFormatPr defaultRowHeight="12.6" x14ac:dyDescent="0.25"/>
  <cols>
    <col min="1" max="1" width="10" bestFit="1" customWidth="1"/>
    <col min="2" max="15" width="8.6640625" customWidth="1"/>
  </cols>
  <sheetData>
    <row r="1" spans="1:7" ht="13.8" x14ac:dyDescent="0.3">
      <c r="A1" s="22"/>
      <c r="B1" s="136"/>
      <c r="C1" s="137"/>
      <c r="D1" s="137"/>
      <c r="E1" s="137"/>
      <c r="F1" s="137"/>
      <c r="G1" s="138"/>
    </row>
    <row r="2" spans="1:7" ht="13.8" x14ac:dyDescent="0.3">
      <c r="A2" s="23"/>
      <c r="B2" s="148" t="s">
        <v>80</v>
      </c>
      <c r="C2" s="149"/>
      <c r="D2" s="149"/>
      <c r="E2" s="149"/>
      <c r="F2" s="149"/>
      <c r="G2" s="150"/>
    </row>
    <row r="3" spans="1:7" ht="12.75" customHeight="1" x14ac:dyDescent="0.3">
      <c r="A3" s="23"/>
      <c r="B3" s="157" t="s">
        <v>13</v>
      </c>
      <c r="C3" s="159"/>
      <c r="D3" s="157" t="s">
        <v>7</v>
      </c>
      <c r="E3" s="159"/>
      <c r="F3" s="158" t="s">
        <v>8</v>
      </c>
      <c r="G3" s="159"/>
    </row>
    <row r="4" spans="1:7" ht="13.8" x14ac:dyDescent="0.3">
      <c r="A4" s="31"/>
      <c r="B4" s="1" t="s">
        <v>2</v>
      </c>
      <c r="C4" s="1" t="s">
        <v>1</v>
      </c>
      <c r="D4" s="1" t="s">
        <v>2</v>
      </c>
      <c r="E4" s="8" t="s">
        <v>1</v>
      </c>
      <c r="F4" s="8" t="s">
        <v>2</v>
      </c>
      <c r="G4" s="8" t="s">
        <v>1</v>
      </c>
    </row>
    <row r="5" spans="1:7" ht="93" customHeight="1" thickBot="1" x14ac:dyDescent="0.3">
      <c r="A5" s="32" t="s">
        <v>6</v>
      </c>
      <c r="B5" s="3" t="s">
        <v>88</v>
      </c>
      <c r="C5" s="4" t="s">
        <v>87</v>
      </c>
      <c r="D5" s="4" t="s">
        <v>90</v>
      </c>
      <c r="E5" s="4" t="s">
        <v>89</v>
      </c>
      <c r="F5" s="4" t="s">
        <v>92</v>
      </c>
      <c r="G5" s="4" t="s">
        <v>91</v>
      </c>
    </row>
    <row r="6" spans="1:7" ht="14.4" thickBot="1" x14ac:dyDescent="0.35">
      <c r="A6" s="11"/>
      <c r="B6" s="12"/>
      <c r="C6" s="12"/>
      <c r="D6" s="12"/>
      <c r="E6" s="12"/>
      <c r="F6" s="12"/>
      <c r="G6" s="13"/>
    </row>
    <row r="7" spans="1:7" ht="13.8" x14ac:dyDescent="0.3">
      <c r="A7" s="61" t="s">
        <v>53</v>
      </c>
      <c r="B7" s="123">
        <v>282</v>
      </c>
      <c r="C7" s="18">
        <v>185</v>
      </c>
      <c r="D7" s="123">
        <v>307</v>
      </c>
      <c r="E7" s="18">
        <v>156</v>
      </c>
      <c r="F7" s="123">
        <v>275</v>
      </c>
      <c r="G7" s="18">
        <v>190</v>
      </c>
    </row>
    <row r="8" spans="1:7" ht="13.8" x14ac:dyDescent="0.3">
      <c r="A8" s="61" t="s">
        <v>54</v>
      </c>
      <c r="B8" s="124">
        <v>276</v>
      </c>
      <c r="C8" s="21">
        <v>149</v>
      </c>
      <c r="D8" s="124">
        <v>301</v>
      </c>
      <c r="E8" s="21">
        <v>120</v>
      </c>
      <c r="F8" s="124">
        <v>255</v>
      </c>
      <c r="G8" s="21">
        <v>167</v>
      </c>
    </row>
    <row r="9" spans="1:7" ht="13.8" x14ac:dyDescent="0.3">
      <c r="A9" s="61" t="s">
        <v>55</v>
      </c>
      <c r="B9" s="124">
        <v>281</v>
      </c>
      <c r="C9" s="21">
        <v>235</v>
      </c>
      <c r="D9" s="124">
        <v>328</v>
      </c>
      <c r="E9" s="21">
        <v>185</v>
      </c>
      <c r="F9" s="124">
        <v>275</v>
      </c>
      <c r="G9" s="21">
        <v>242</v>
      </c>
    </row>
    <row r="10" spans="1:7" ht="13.8" x14ac:dyDescent="0.3">
      <c r="A10" s="61" t="s">
        <v>56</v>
      </c>
      <c r="B10" s="124">
        <v>312</v>
      </c>
      <c r="C10" s="21">
        <v>175</v>
      </c>
      <c r="D10" s="124">
        <v>355</v>
      </c>
      <c r="E10" s="21">
        <v>122</v>
      </c>
      <c r="F10" s="124">
        <v>282</v>
      </c>
      <c r="G10" s="21">
        <v>201</v>
      </c>
    </row>
    <row r="11" spans="1:7" ht="13.8" x14ac:dyDescent="0.3">
      <c r="A11" s="61" t="s">
        <v>57</v>
      </c>
      <c r="B11" s="124">
        <v>333</v>
      </c>
      <c r="C11" s="21">
        <v>152</v>
      </c>
      <c r="D11" s="124">
        <v>387</v>
      </c>
      <c r="E11" s="21">
        <v>95</v>
      </c>
      <c r="F11" s="124">
        <v>300</v>
      </c>
      <c r="G11" s="21">
        <v>191</v>
      </c>
    </row>
    <row r="12" spans="1:7" ht="13.8" x14ac:dyDescent="0.3">
      <c r="A12" s="61" t="s">
        <v>58</v>
      </c>
      <c r="B12" s="124">
        <v>310</v>
      </c>
      <c r="C12" s="21">
        <v>124</v>
      </c>
      <c r="D12" s="124">
        <v>350</v>
      </c>
      <c r="E12" s="21">
        <v>75</v>
      </c>
      <c r="F12" s="124">
        <v>293</v>
      </c>
      <c r="G12" s="21">
        <v>135</v>
      </c>
    </row>
    <row r="13" spans="1:7" ht="13.8" x14ac:dyDescent="0.3">
      <c r="A13" s="61" t="s">
        <v>59</v>
      </c>
      <c r="B13" s="124">
        <v>284</v>
      </c>
      <c r="C13" s="21">
        <v>174</v>
      </c>
      <c r="D13" s="124">
        <v>318</v>
      </c>
      <c r="E13" s="21">
        <v>130</v>
      </c>
      <c r="F13" s="124">
        <v>275</v>
      </c>
      <c r="G13" s="21">
        <v>179</v>
      </c>
    </row>
    <row r="14" spans="1:7" ht="13.8" x14ac:dyDescent="0.3">
      <c r="A14" s="61" t="s">
        <v>60</v>
      </c>
      <c r="B14" s="124">
        <v>289</v>
      </c>
      <c r="C14" s="21">
        <v>147</v>
      </c>
      <c r="D14" s="124">
        <v>337</v>
      </c>
      <c r="E14" s="21">
        <v>93</v>
      </c>
      <c r="F14" s="124">
        <v>266</v>
      </c>
      <c r="G14" s="21">
        <v>168</v>
      </c>
    </row>
    <row r="15" spans="1:7" ht="13.8" x14ac:dyDescent="0.3">
      <c r="A15" s="61" t="s">
        <v>61</v>
      </c>
      <c r="B15" s="124">
        <v>355</v>
      </c>
      <c r="C15" s="21">
        <v>186</v>
      </c>
      <c r="D15" s="124">
        <v>398</v>
      </c>
      <c r="E15" s="21">
        <v>135</v>
      </c>
      <c r="F15" s="124">
        <v>352</v>
      </c>
      <c r="G15" s="21">
        <v>187</v>
      </c>
    </row>
    <row r="16" spans="1:7" ht="13.8" x14ac:dyDescent="0.3">
      <c r="A16" s="61" t="s">
        <v>62</v>
      </c>
      <c r="B16" s="124">
        <v>238</v>
      </c>
      <c r="C16" s="21">
        <v>122</v>
      </c>
      <c r="D16" s="124">
        <v>270</v>
      </c>
      <c r="E16" s="21">
        <v>85</v>
      </c>
      <c r="F16" s="124">
        <v>225</v>
      </c>
      <c r="G16" s="21">
        <v>135</v>
      </c>
    </row>
    <row r="17" spans="1:7" ht="13.8" x14ac:dyDescent="0.3">
      <c r="A17" s="61" t="s">
        <v>63</v>
      </c>
      <c r="B17" s="124">
        <v>347</v>
      </c>
      <c r="C17" s="21">
        <v>144</v>
      </c>
      <c r="D17" s="124">
        <v>359</v>
      </c>
      <c r="E17" s="21">
        <v>117</v>
      </c>
      <c r="F17" s="124">
        <v>328</v>
      </c>
      <c r="G17" s="21">
        <v>158</v>
      </c>
    </row>
    <row r="18" spans="1:7" ht="13.8" x14ac:dyDescent="0.3">
      <c r="A18" s="61" t="s">
        <v>64</v>
      </c>
      <c r="B18" s="124">
        <v>333</v>
      </c>
      <c r="C18" s="21">
        <v>165</v>
      </c>
      <c r="D18" s="124">
        <v>382</v>
      </c>
      <c r="E18" s="21">
        <v>103</v>
      </c>
      <c r="F18" s="124">
        <v>312</v>
      </c>
      <c r="G18" s="21">
        <v>180</v>
      </c>
    </row>
    <row r="19" spans="1:7" ht="13.8" x14ac:dyDescent="0.3">
      <c r="A19" s="61" t="s">
        <v>65</v>
      </c>
      <c r="B19" s="124">
        <v>388</v>
      </c>
      <c r="C19" s="21">
        <v>168</v>
      </c>
      <c r="D19" s="124">
        <v>418</v>
      </c>
      <c r="E19" s="21">
        <v>132</v>
      </c>
      <c r="F19" s="124">
        <v>365</v>
      </c>
      <c r="G19" s="21">
        <v>185</v>
      </c>
    </row>
    <row r="20" spans="1:7" ht="13.8" x14ac:dyDescent="0.3">
      <c r="A20" s="61" t="s">
        <v>66</v>
      </c>
      <c r="B20" s="124">
        <v>379</v>
      </c>
      <c r="C20" s="21">
        <v>174</v>
      </c>
      <c r="D20" s="124">
        <v>405</v>
      </c>
      <c r="E20" s="21">
        <v>142</v>
      </c>
      <c r="F20" s="124">
        <v>372</v>
      </c>
      <c r="G20" s="21">
        <v>180</v>
      </c>
    </row>
    <row r="21" spans="1:7" ht="13.8" x14ac:dyDescent="0.3">
      <c r="A21" s="61" t="s">
        <v>67</v>
      </c>
      <c r="B21" s="124">
        <v>195</v>
      </c>
      <c r="C21" s="21">
        <v>77</v>
      </c>
      <c r="D21" s="124">
        <v>204</v>
      </c>
      <c r="E21" s="21">
        <v>67</v>
      </c>
      <c r="F21" s="124">
        <v>183</v>
      </c>
      <c r="G21" s="21">
        <v>84</v>
      </c>
    </row>
    <row r="22" spans="1:7" ht="13.8" x14ac:dyDescent="0.3">
      <c r="A22" s="61" t="s">
        <v>68</v>
      </c>
      <c r="B22" s="124">
        <v>202</v>
      </c>
      <c r="C22" s="21">
        <v>119</v>
      </c>
      <c r="D22" s="124">
        <v>219</v>
      </c>
      <c r="E22" s="21">
        <v>95</v>
      </c>
      <c r="F22" s="124">
        <v>196</v>
      </c>
      <c r="G22" s="21">
        <v>126</v>
      </c>
    </row>
    <row r="23" spans="1:7" ht="13.8" x14ac:dyDescent="0.3">
      <c r="A23" s="61" t="s">
        <v>69</v>
      </c>
      <c r="B23" s="124">
        <v>275</v>
      </c>
      <c r="C23" s="21">
        <v>139</v>
      </c>
      <c r="D23" s="124">
        <v>297</v>
      </c>
      <c r="E23" s="21">
        <v>118</v>
      </c>
      <c r="F23" s="124">
        <v>278</v>
      </c>
      <c r="G23" s="21">
        <v>132</v>
      </c>
    </row>
    <row r="24" spans="1:7" ht="13.8" x14ac:dyDescent="0.3">
      <c r="A24" s="61" t="s">
        <v>70</v>
      </c>
      <c r="B24" s="124">
        <v>302</v>
      </c>
      <c r="C24" s="21">
        <v>158</v>
      </c>
      <c r="D24" s="124">
        <v>350</v>
      </c>
      <c r="E24" s="21">
        <v>104</v>
      </c>
      <c r="F24" s="124">
        <v>286</v>
      </c>
      <c r="G24" s="21">
        <v>172</v>
      </c>
    </row>
    <row r="25" spans="1:7" ht="13.8" x14ac:dyDescent="0.3">
      <c r="A25" s="61" t="s">
        <v>71</v>
      </c>
      <c r="B25" s="124">
        <v>320</v>
      </c>
      <c r="C25" s="21">
        <v>147</v>
      </c>
      <c r="D25" s="124">
        <v>369</v>
      </c>
      <c r="E25" s="21">
        <v>94</v>
      </c>
      <c r="F25" s="124">
        <v>310</v>
      </c>
      <c r="G25" s="21">
        <v>153</v>
      </c>
    </row>
    <row r="26" spans="1:7" ht="13.8" x14ac:dyDescent="0.3">
      <c r="A26" s="61" t="s">
        <v>72</v>
      </c>
      <c r="B26" s="124">
        <v>544</v>
      </c>
      <c r="C26" s="21">
        <v>223</v>
      </c>
      <c r="D26" s="124">
        <v>589</v>
      </c>
      <c r="E26" s="21">
        <v>164</v>
      </c>
      <c r="F26" s="124">
        <v>518</v>
      </c>
      <c r="G26" s="21">
        <v>234</v>
      </c>
    </row>
    <row r="27" spans="1:7" ht="13.8" x14ac:dyDescent="0.3">
      <c r="A27" s="61" t="s">
        <v>73</v>
      </c>
      <c r="B27" s="124">
        <v>228</v>
      </c>
      <c r="C27" s="21">
        <v>125</v>
      </c>
      <c r="D27" s="124">
        <v>254</v>
      </c>
      <c r="E27" s="21">
        <v>98</v>
      </c>
      <c r="F27" s="124">
        <v>223</v>
      </c>
      <c r="G27" s="21">
        <v>128</v>
      </c>
    </row>
    <row r="28" spans="1:7" ht="13.8" x14ac:dyDescent="0.3">
      <c r="A28" s="61" t="s">
        <v>74</v>
      </c>
      <c r="B28" s="124">
        <v>217</v>
      </c>
      <c r="C28" s="21">
        <v>101</v>
      </c>
      <c r="D28" s="124">
        <v>236</v>
      </c>
      <c r="E28" s="21">
        <v>70</v>
      </c>
      <c r="F28" s="124">
        <v>186</v>
      </c>
      <c r="G28" s="21">
        <v>124</v>
      </c>
    </row>
    <row r="29" spans="1:7" ht="13.8" x14ac:dyDescent="0.3">
      <c r="A29" s="61" t="s">
        <v>75</v>
      </c>
      <c r="B29" s="125">
        <v>326</v>
      </c>
      <c r="C29" s="56">
        <v>107</v>
      </c>
      <c r="D29" s="125">
        <v>356</v>
      </c>
      <c r="E29" s="56">
        <v>72</v>
      </c>
      <c r="F29" s="125">
        <v>284</v>
      </c>
      <c r="G29" s="56">
        <v>138</v>
      </c>
    </row>
    <row r="30" spans="1:7" ht="13.8" x14ac:dyDescent="0.3">
      <c r="A30" s="74" t="s">
        <v>125</v>
      </c>
      <c r="B30" s="126">
        <v>3682</v>
      </c>
      <c r="C30" s="127">
        <v>2508</v>
      </c>
      <c r="D30" s="126">
        <v>4246</v>
      </c>
      <c r="E30" s="127">
        <v>1871</v>
      </c>
      <c r="F30" s="126">
        <v>3522</v>
      </c>
      <c r="G30" s="127">
        <v>2633</v>
      </c>
    </row>
    <row r="31" spans="1:7" ht="13.8" x14ac:dyDescent="0.3">
      <c r="A31" s="7" t="s">
        <v>0</v>
      </c>
      <c r="B31" s="38">
        <f t="shared" ref="B31:G31" si="0">SUM(B7:B30)</f>
        <v>10698</v>
      </c>
      <c r="C31" s="38">
        <f t="shared" si="0"/>
        <v>6004</v>
      </c>
      <c r="D31" s="16">
        <f t="shared" si="0"/>
        <v>12035</v>
      </c>
      <c r="E31" s="16">
        <f t="shared" si="0"/>
        <v>4443</v>
      </c>
      <c r="F31" s="16">
        <f t="shared" si="0"/>
        <v>10161</v>
      </c>
      <c r="G31" s="16">
        <f t="shared" si="0"/>
        <v>6422</v>
      </c>
    </row>
    <row r="32" spans="1:7" s="14" customFormat="1" ht="13.8" x14ac:dyDescent="0.3">
      <c r="A32" s="15"/>
      <c r="B32" s="9"/>
      <c r="C32" s="9"/>
      <c r="D32" s="9"/>
      <c r="E32" s="9"/>
      <c r="F32" s="9"/>
      <c r="G32" s="9"/>
    </row>
    <row r="33" spans="1:7" s="14" customFormat="1" ht="13.8" x14ac:dyDescent="0.3">
      <c r="A33" s="15"/>
      <c r="B33" s="9"/>
      <c r="C33" s="9"/>
      <c r="D33" s="9"/>
      <c r="E33" s="9"/>
      <c r="F33" s="9"/>
      <c r="G33" s="9"/>
    </row>
    <row r="34" spans="1:7" s="14" customFormat="1" ht="13.8" x14ac:dyDescent="0.3">
      <c r="A34" s="15"/>
      <c r="B34" s="9"/>
      <c r="C34" s="9"/>
      <c r="D34" s="9"/>
      <c r="E34" s="9"/>
      <c r="F34" s="9"/>
      <c r="G34" s="9"/>
    </row>
  </sheetData>
  <sheetProtection selectLockedCells="1"/>
  <mergeCells count="5">
    <mergeCell ref="D3:E3"/>
    <mergeCell ref="F3:G3"/>
    <mergeCell ref="B3:C3"/>
    <mergeCell ref="B1:G1"/>
    <mergeCell ref="B2:G2"/>
  </mergeCells>
  <printOptions horizontalCentered="1"/>
  <pageMargins left="0.5" right="0.5" top="1.5" bottom="0.5" header="1" footer="0.3"/>
  <pageSetup paperSize="5" orientation="portrait" r:id="rId1"/>
  <headerFooter>
    <oddHeader>&amp;C&amp;"Helv,Bold"TWIN FALLS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Pres</vt:lpstr>
      <vt:lpstr>Pres WI 1</vt:lpstr>
      <vt:lpstr>Pres WI 2</vt:lpstr>
      <vt:lpstr>Pres WI  3</vt:lpstr>
      <vt:lpstr>Pres WI 4</vt:lpstr>
      <vt:lpstr>US Sen - Sup Ct</vt:lpstr>
      <vt:lpstr>Amend - Stats</vt:lpstr>
      <vt:lpstr>Leg 23 </vt:lpstr>
      <vt:lpstr>Leg 24</vt:lpstr>
      <vt:lpstr>Leg 25</vt:lpstr>
      <vt:lpstr>Co Comm - Magistrate</vt:lpstr>
      <vt:lpstr>CSI Trustees</vt:lpstr>
      <vt:lpstr>Spec Questions</vt:lpstr>
      <vt:lpstr>'Amend - Stats'!Print_Titles</vt:lpstr>
      <vt:lpstr>'Co Comm - Magistrate'!Print_Titles</vt:lpstr>
      <vt:lpstr>'CSI Trustees'!Print_Titles</vt:lpstr>
      <vt:lpstr>Pres!Print_Titles</vt:lpstr>
      <vt:lpstr>'Pres WI  3'!Print_Titles</vt:lpstr>
      <vt:lpstr>'Pres WI 1'!Print_Titles</vt:lpstr>
      <vt:lpstr>'Pres WI 2'!Print_Titles</vt:lpstr>
      <vt:lpstr>'Pres WI 4'!Print_Titles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2016-11-15T17:21:24Z</cp:lastPrinted>
  <dcterms:created xsi:type="dcterms:W3CDTF">1998-04-10T16:02:13Z</dcterms:created>
  <dcterms:modified xsi:type="dcterms:W3CDTF">2016-11-16T23:44:49Z</dcterms:modified>
</cp:coreProperties>
</file>